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0" yWindow="0" windowWidth="28800" windowHeight="11640"/>
  </bookViews>
  <sheets>
    <sheet name="포장공주요자재집계표" sheetId="63" r:id="rId1"/>
    <sheet name="포장공집계표(A)" sheetId="57" r:id="rId2"/>
    <sheet name="ASP산근" sheetId="55" r:id="rId3"/>
    <sheet name="Sheet1" sheetId="70" state="hidden" r:id="rId4"/>
    <sheet name="절삭후덧씌우기" sheetId="64" state="hidden" r:id="rId5"/>
    <sheet name="투수콘 산근(T=7) " sheetId="66" state="hidden" r:id="rId6"/>
    <sheet name="보도포장" sheetId="67" state="hidden" r:id="rId7"/>
    <sheet name="미끄럼방지포장조서" sheetId="69" state="hidden" r:id="rId8"/>
    <sheet name="미끄럼방지포장" sheetId="68" state="hidden" r:id="rId9"/>
    <sheet name="ASP덧씌우기" sheetId="65" state="hidden" r:id="rId10"/>
  </sheets>
  <externalReferences>
    <externalReference r:id="rId11"/>
  </externalReferences>
  <definedNames>
    <definedName name="__a16645">{"'Sheet1'!$A$4","'Sheet1'!$A$9:$G$28"}</definedName>
    <definedName name="_xlnm._FilterDatabase" localSheetId="1" hidden="1">'포장공집계표(A)'!$A$3:$I$27</definedName>
    <definedName name="ACCLINK.XLS_Localization_Table_List">"$A$1:$B$11"</definedName>
    <definedName name="ACCLINK.XLS_Localization_Table_List1">"$A$13:$B$31"</definedName>
    <definedName name="ACCLINK.XLS_Localization_Table_List10">"$A$13:$B$33"</definedName>
    <definedName name="ACCLINK.XLS_Localization_Table_List11">"$A$13:$B$33"</definedName>
    <definedName name="ACCLINK.XLS_Localization_Table_List12">"$A$13:$B$33"</definedName>
    <definedName name="ACCLINK.XLS_Localization_Table_List13">"$A$13:$B$33"</definedName>
    <definedName name="ACCLINK.XLS_Localization_Table_List14">"$A$13:$B$33"</definedName>
    <definedName name="ACCLINK.XLS_Localization_Table_List15">"$A$13:$B$33"</definedName>
    <definedName name="ACCLINK.XLS_Localization_Table_List16">"$A$13:$B$33"</definedName>
    <definedName name="ACCLINK.XLS_Localization_Table_List17">"$A$13:$B$33"</definedName>
    <definedName name="ACCLINK.XLS_Localization_Table_List18">"$A$13:$B$33"</definedName>
    <definedName name="ACCLINK.XLS_Localization_Table_List19">"$A$13:$B$33"</definedName>
    <definedName name="ACCLINK.XLS_Localization_Table_List2">"$A$13:$B$31"</definedName>
    <definedName name="ACCLINK.XLS_Localization_Table_List3">"$A$13:$B$31"</definedName>
    <definedName name="ACCLINK.XLS_Localization_Table_List4">"$A$13:$B$31"</definedName>
    <definedName name="ACCLINK.XLS_Localization_Table_List5">"$A$13:$B$31"</definedName>
    <definedName name="ACCLINK.XLS_Localization_Table_List6">"$A$13:$B$31"</definedName>
    <definedName name="ACCLINK.XLS_Localization_Table_List7">"$A$13:$B$31"</definedName>
    <definedName name="ACCLINK.XLS_Localization_Table_List8">"$A$13:$B$31"</definedName>
    <definedName name="ACCLINK.XLS_Localization_Table_List9">"$A$13:$B$33"</definedName>
    <definedName name="bbbbb">{"'결과(하)'!$L$24"}</definedName>
    <definedName name="HTML_Control" localSheetId="8">{"'Firr(선)'!$AS$1:$AY$62","'Firr(사)'!$AS$1:$AY$62","'Firr(회)'!$AS$1:$AY$62","'Firr(선)'!$L$1:$V$62","'Firr(사)'!$L$1:$V$62","'Firr(회)'!$L$1:$V$62"}</definedName>
    <definedName name="HTML_Control" hidden="1">{"'Firr(선)'!$AS$1:$AY$62","'Firr(사)'!$AS$1:$AY$62","'Firr(회)'!$AS$1:$AY$62","'Firr(선)'!$L$1:$V$62","'Firr(사)'!$L$1:$V$62","'Firr(회)'!$L$1:$V$62"}</definedName>
    <definedName name="HTML1_1" hidden="1">"'[엑셀95-따라하기 문제.xls]인터넷 어시스턴트'!$A$1:$J$18"</definedName>
    <definedName name="Htmlcontrol">{"'Sheet1'!$A$4","'Sheet1'!$A$9:$G$28"}</definedName>
    <definedName name="lii">{"'결과(하)'!$L$24"}</definedName>
    <definedName name="PE이중관집계" localSheetId="8">{"'산출근거'!$B$4:$D$8"}</definedName>
    <definedName name="PE이중관집계" hidden="1">{"'산출근거'!$B$4:$D$8"}</definedName>
    <definedName name="_xlnm.Print_Area" localSheetId="9">ASP덧씌우기!$A$59:$X$116</definedName>
    <definedName name="_xlnm.Print_Area" localSheetId="2">ASP산근!$A$1:$X$59</definedName>
    <definedName name="_xlnm.Print_Area" localSheetId="8">미끄럼방지포장!$A$1:$Y$28</definedName>
    <definedName name="_xlnm.Print_Area" localSheetId="7">미끄럼방지포장조서!$A$1:$G$10</definedName>
    <definedName name="_xlnm.Print_Area" localSheetId="6">보도포장!$A$1:$X$36</definedName>
    <definedName name="_xlnm.Print_Area" localSheetId="4">절삭후덧씌우기!$A$1:$X$59</definedName>
    <definedName name="_xlnm.Print_Area" localSheetId="5">'투수콘 산근(T=7) '!$A$1:$X$39</definedName>
    <definedName name="_xlnm.Print_Area" localSheetId="0">포장공주요자재집계표!$A$1:$L$23</definedName>
    <definedName name="_xlnm.Print_Area" localSheetId="1">'포장공집계표(A)'!$B$1:$I$25</definedName>
    <definedName name="_xlnm.Print_Area">#REF!</definedName>
    <definedName name="rtyu">{"'제조(순번)'!$A$386:$A$387","'제조(순번)'!$A$1:$H$399"}</definedName>
    <definedName name="SDAS" localSheetId="8">{"'Firr(선)'!$AS$1:$AY$62","'Firr(사)'!$AS$1:$AY$62","'Firr(회)'!$AS$1:$AY$62","'Firr(선)'!$L$1:$V$62","'Firr(사)'!$L$1:$V$62","'Firr(회)'!$L$1:$V$62"}</definedName>
    <definedName name="SDAS" hidden="1">{"'Firr(선)'!$AS$1:$AY$62","'Firr(사)'!$AS$1:$AY$62","'Firr(회)'!$AS$1:$AY$62","'Firr(선)'!$L$1:$V$62","'Firr(사)'!$L$1:$V$62","'Firr(회)'!$L$1:$V$62"}</definedName>
    <definedName name="TON">" Sheet1!$G$54"</definedName>
    <definedName name="wey" localSheetId="8">{"'산출근거'!$B$4:$D$8"}</definedName>
    <definedName name="wey" hidden="1">{"'산출근거'!$B$4:$D$8"}</definedName>
    <definedName name="가1" localSheetId="8">{"'산출근거'!$B$4:$D$8"}</definedName>
    <definedName name="가1" hidden="1">{"'산출근거'!$B$4:$D$8"}</definedName>
    <definedName name="가나">{"'정산내역서'!$A$1:$I$35","'정산서(절.성토부)'!$A$1:$Q$17","'정산서(교량부)'!$A$1:$Q$84","'총괄표'!$A$1:$M$12","'시행현황'!$A$1:$G$12","'표지'!$A$1:$N$27","'정산서(절.성토부)'!$A$3:$Q$7"}</definedName>
    <definedName name="가배수로집계표">{"'정산내역서'!$A$1:$I$35","'정산서(절.성토부)'!$A$1:$Q$17","'정산서(교량부)'!$A$1:$Q$84","'총괄표'!$A$1:$M$12","'시행현황'!$A$1:$G$12","'표지'!$A$1:$N$27","'정산서(절.성토부)'!$A$3:$Q$7"}</definedName>
    <definedName name="곡동" localSheetId="8">{"'Firr(선)'!$AS$1:$AY$62","'Firr(사)'!$AS$1:$AY$62","'Firr(회)'!$AS$1:$AY$62","'Firr(선)'!$L$1:$V$62","'Firr(사)'!$L$1:$V$62","'Firr(회)'!$L$1:$V$62"}</definedName>
    <definedName name="곡동" hidden="1">{"'Firr(선)'!$AS$1:$AY$62","'Firr(사)'!$AS$1:$AY$62","'Firr(회)'!$AS$1:$AY$62","'Firr(선)'!$L$1:$V$62","'Firr(사)'!$L$1:$V$62","'Firr(회)'!$L$1:$V$62"}</definedName>
    <definedName name="곽동준" localSheetId="8">{"'Firr(선)'!$AS$1:$AY$62","'Firr(사)'!$AS$1:$AY$62","'Firr(회)'!$AS$1:$AY$62","'Firr(선)'!$L$1:$V$62","'Firr(사)'!$L$1:$V$62","'Firr(회)'!$L$1:$V$62"}</definedName>
    <definedName name="곽동준" hidden="1">{"'Firr(선)'!$AS$1:$AY$62","'Firr(사)'!$AS$1:$AY$62","'Firr(회)'!$AS$1:$AY$62","'Firr(선)'!$L$1:$V$62","'Firr(사)'!$L$1:$V$62","'Firr(회)'!$L$1:$V$62"}</definedName>
    <definedName name="곽동중" localSheetId="8">{"'Firr(선)'!$AS$1:$AY$62","'Firr(사)'!$AS$1:$AY$62","'Firr(회)'!$AS$1:$AY$62","'Firr(선)'!$L$1:$V$62","'Firr(사)'!$L$1:$V$62","'Firr(회)'!$L$1:$V$62"}</definedName>
    <definedName name="곽동중" hidden="1">{"'Firr(선)'!$AS$1:$AY$62","'Firr(사)'!$AS$1:$AY$62","'Firr(회)'!$AS$1:$AY$62","'Firr(선)'!$L$1:$V$62","'Firr(사)'!$L$1:$V$62","'Firr(회)'!$L$1:$V$62"}</definedName>
    <definedName name="기Q">"기성세부내역서!$B$89"</definedName>
    <definedName name="김1" localSheetId="8">{"'Firr(선)'!$AS$1:$AY$62","'Firr(사)'!$AS$1:$AY$62","'Firr(회)'!$AS$1:$AY$62","'Firr(선)'!$L$1:$V$62","'Firr(사)'!$L$1:$V$62","'Firr(회)'!$L$1:$V$62"}</definedName>
    <definedName name="김1" hidden="1">{"'Firr(선)'!$AS$1:$AY$62","'Firr(사)'!$AS$1:$AY$62","'Firr(회)'!$AS$1:$AY$62","'Firr(선)'!$L$1:$V$62","'Firr(사)'!$L$1:$V$62","'Firr(회)'!$L$1:$V$62"}</definedName>
    <definedName name="김동" localSheetId="8">{"'Firr(선)'!$AS$1:$AY$62","'Firr(사)'!$AS$1:$AY$62","'Firr(회)'!$AS$1:$AY$62","'Firr(선)'!$L$1:$V$62","'Firr(사)'!$L$1:$V$62","'Firr(회)'!$L$1:$V$62"}</definedName>
    <definedName name="김동" hidden="1">{"'Firr(선)'!$AS$1:$AY$62","'Firr(사)'!$AS$1:$AY$62","'Firr(회)'!$AS$1:$AY$62","'Firr(선)'!$L$1:$V$62","'Firr(사)'!$L$1:$V$62","'Firr(회)'!$L$1:$V$62"}</definedName>
    <definedName name="김동준" localSheetId="8">{"'Firr(선)'!$AS$1:$AY$62","'Firr(사)'!$AS$1:$AY$62","'Firr(회)'!$AS$1:$AY$62","'Firr(선)'!$L$1:$V$62","'Firr(사)'!$L$1:$V$62","'Firr(회)'!$L$1:$V$62"}</definedName>
    <definedName name="김동준" hidden="1">{"'Firr(선)'!$AS$1:$AY$62","'Firr(사)'!$AS$1:$AY$62","'Firr(회)'!$AS$1:$AY$62","'Firr(선)'!$L$1:$V$62","'Firr(사)'!$L$1:$V$62","'Firr(회)'!$L$1:$V$62"}</definedName>
    <definedName name="깨기">{"'중기작업1'!$A$1:$V$18"}</definedName>
    <definedName name="ㄴㄴㄴㄴㄴㄴㄴㄴ">{"'Sheet1'!$A$4","'Sheet1'!$A$9:$G$28"}</definedName>
    <definedName name="ㄴㄴㄴㄴㄴㄴㄴㄴㄴㄴ">{"'Sheet1'!$A$4","'Sheet1'!$A$9:$G$28"}</definedName>
    <definedName name="난나나">{"'Sheet1'!$A$4","'Sheet1'!$A$9:$G$28"}</definedName>
    <definedName name="담장쌓기공집계표" localSheetId="8">{"'산출근거'!$B$4:$D$8"}</definedName>
    <definedName name="담장쌓기공집계표" hidden="1">{"'산출근거'!$B$4:$D$8"}</definedName>
    <definedName name="동준" localSheetId="8">{"'Firr(선)'!$AS$1:$AY$62","'Firr(사)'!$AS$1:$AY$62","'Firr(회)'!$AS$1:$AY$62","'Firr(선)'!$L$1:$V$62","'Firr(사)'!$L$1:$V$62","'Firr(회)'!$L$1:$V$62"}</definedName>
    <definedName name="동준" hidden="1">{"'Firr(선)'!$AS$1:$AY$62","'Firr(사)'!$AS$1:$AY$62","'Firr(회)'!$AS$1:$AY$62","'Firr(선)'!$L$1:$V$62","'Firr(사)'!$L$1:$V$62","'Firr(회)'!$L$1:$V$62"}</definedName>
    <definedName name="ㄹㄹㄹㄹ" localSheetId="8">{"'Firr(선)'!$AS$1:$AY$62","'Firr(사)'!$AS$1:$AY$62","'Firr(회)'!$AS$1:$AY$62","'Firr(선)'!$L$1:$V$62","'Firr(사)'!$L$1:$V$62","'Firr(회)'!$L$1:$V$62"}</definedName>
    <definedName name="ㄹㄹㄹㄹ" hidden="1">{"'Firr(선)'!$AS$1:$AY$62","'Firr(사)'!$AS$1:$AY$62","'Firr(회)'!$AS$1:$AY$62","'Firr(선)'!$L$1:$V$62","'Firr(사)'!$L$1:$V$62","'Firr(회)'!$L$1:$V$62"}</definedName>
    <definedName name="ㄹㅇㄴㄹㄴㅇㄹㄴㅇㄹ">{"'정산내역서'!$A$1:$I$35","'정산서(절.성토부)'!$A$1:$Q$17","'정산서(교량부)'!$A$1:$Q$84","'총괄표'!$A$1:$M$12","'시행현황'!$A$1:$G$12","'표지'!$A$1:$N$27","'정산서(절.성토부)'!$A$3:$Q$7"}</definedName>
    <definedName name="ㄹㅇㄴㅁㄹㄴㅇㅁㄹㄴㅁㄹ" localSheetId="8">{"'산출근거'!$B$4:$D$8"}</definedName>
    <definedName name="ㄹㅇㄴㅁㄹㄴㅇㅁㄹㄴㅁㄹ" hidden="1">{"'산출근거'!$B$4:$D$8"}</definedName>
    <definedName name="라바콘설치현황">{"'정산내역서'!$A$1:$I$35","'정산서(절.성토부)'!$A$1:$Q$17","'정산서(교량부)'!$A$1:$Q$84","'총괄표'!$A$1:$M$12","'시행현황'!$A$1:$G$12","'표지'!$A$1:$N$27","'정산서(절.성토부)'!$A$3:$Q$7"}</definedName>
    <definedName name="로ㅓ허ㅗ하" hidden="1">{"'자리배치도'!$AG$1:$CI$28"}</definedName>
    <definedName name="룰루랄라" localSheetId="8">{"'산출근거'!$B$4:$D$8"}</definedName>
    <definedName name="룰루랄라" hidden="1">{"'산출근거'!$B$4:$D$8"}</definedName>
    <definedName name="류효정" localSheetId="8">{"'Firr(선)'!$AS$1:$AY$62","'Firr(사)'!$AS$1:$AY$62","'Firr(회)'!$AS$1:$AY$62","'Firr(선)'!$L$1:$V$62","'Firr(사)'!$L$1:$V$62","'Firr(회)'!$L$1:$V$62"}</definedName>
    <definedName name="류효정" hidden="1">{"'Firr(선)'!$AS$1:$AY$62","'Firr(사)'!$AS$1:$AY$62","'Firr(회)'!$AS$1:$AY$62","'Firr(선)'!$L$1:$V$62","'Firr(사)'!$L$1:$V$62","'Firr(회)'!$L$1:$V$62"}</definedName>
    <definedName name="ㅁㄴㅇㅎㄴㅇ" localSheetId="8">{"'산출근거'!$B$4:$D$8"}</definedName>
    <definedName name="ㅁㄴㅇㅎㄴㅇ" hidden="1">{"'산출근거'!$B$4:$D$8"}</definedName>
    <definedName name="ㅁㄶㄴㅁㅇㅎㄴㅁㅇㅎㄴㅁㅎㅁㄴ" localSheetId="8">{"'산출근거'!$B$4:$D$8"}</definedName>
    <definedName name="ㅁㄶㄴㅁㅇㅎㄴㅁㅇㅎㄴㅁㅎㅁㄴ" hidden="1">{"'산출근거'!$B$4:$D$8"}</definedName>
    <definedName name="ㅁㅊ" localSheetId="8">{"'Sheet1'!$A$4","'Sheet1'!$A$9:$G$28"}</definedName>
    <definedName name="ㅁㅊ" hidden="1">{"'Sheet1'!$A$4","'Sheet1'!$A$9:$G$28"}</definedName>
    <definedName name="면벽집계표" localSheetId="8">{"'산출근거'!$B$4:$D$8"}</definedName>
    <definedName name="면벽집계표" hidden="1">{"'산출근거'!$B$4:$D$8"}</definedName>
    <definedName name="면벽집곞" localSheetId="8">{"'산출근거'!$B$4:$D$8"}</definedName>
    <definedName name="면벽집곞" hidden="1">{"'산출근거'!$B$4:$D$8"}</definedName>
    <definedName name="ㅂㅂㅂ" localSheetId="8">{"'중기작업1'!$A$1:$V$18"}</definedName>
    <definedName name="ㅂㅇㄴㄻㅇ" localSheetId="8">{"'산출근거'!$B$4:$D$8"}</definedName>
    <definedName name="ㅂㅇㄴㄻㅇ" hidden="1">{"'산출근거'!$B$4:$D$8"}</definedName>
    <definedName name="발주계획" hidden="1">{"'자리배치도'!$AG$1:$CI$28"}</definedName>
    <definedName name="방수로집계표" localSheetId="8">{"'산출근거'!$B$4:$D$8"}</definedName>
    <definedName name="방수로집계표" hidden="1">{"'산출근거'!$B$4:$D$8"}</definedName>
    <definedName name="방파제3" localSheetId="8">{"'산출근거'!$B$4:$D$8"}</definedName>
    <definedName name="방파제3" hidden="1">{"'산출근거'!$B$4:$D$8"}</definedName>
    <definedName name="배수공수량집계" localSheetId="8">{"'산출근거'!$B$4:$D$8"}</definedName>
    <definedName name="배수공수량집계" hidden="1">{"'산출근거'!$B$4:$D$8"}</definedName>
    <definedName name="배수관">{"'결과(하)'!$L$24"}</definedName>
    <definedName name="배수로">{"'중기작업1'!$A$1:$V$18"}</definedName>
    <definedName name="분수공">{"'중기작업1'!$A$1:$V$18"}</definedName>
    <definedName name="붙임자료">{"'정산내역서'!$A$1:$I$35","'정산서(절.성토부)'!$A$1:$Q$17","'정산서(교량부)'!$A$1:$Q$84","'총괄표'!$A$1:$M$12","'시행현황'!$A$1:$G$12","'표지'!$A$1:$N$27","'정산서(절.성토부)'!$A$3:$Q$7"}</definedName>
    <definedName name="ㅅㅅㅅㅅㅅㅅㅅㅅㅅㅅ">{"'Sheet1'!$A$4","'Sheet1'!$A$9:$G$28"}</definedName>
    <definedName name="사석" localSheetId="8">{"'산출근거'!$B$4:$D$8"}</definedName>
    <definedName name="사석" hidden="1">{"'산출근거'!$B$4:$D$8"}</definedName>
    <definedName name="석축쌓기" localSheetId="8">{"'산출근거'!$B$4:$D$8"}</definedName>
    <definedName name="석축쌓기" hidden="1">{"'산출근거'!$B$4:$D$8"}</definedName>
    <definedName name="석축헐기">{"'산출근거'!$B$4:$D$8"}</definedName>
    <definedName name="수량산출" localSheetId="8">{"'산출근거'!$B$4:$D$8"}</definedName>
    <definedName name="수량산출" hidden="1">{"'산출근거'!$B$4:$D$8"}</definedName>
    <definedName name="수량폐" localSheetId="8">{"'산출근거'!$B$4:$D$8"}</definedName>
    <definedName name="수량폐" hidden="1">{"'산출근거'!$B$4:$D$8"}</definedName>
    <definedName name="수변데크2" localSheetId="8">{"'산출근거'!$B$4:$D$8"}</definedName>
    <definedName name="수변데크2" hidden="1">{"'산출근거'!$B$4:$D$8"}</definedName>
    <definedName name="수볌" localSheetId="8">{"'산출근거'!$B$4:$D$8"}</definedName>
    <definedName name="수볌" hidden="1">{"'산출근거'!$B$4:$D$8"}</definedName>
    <definedName name="실시설계용역비변경내역">{"'정산내역서'!$A$1:$I$35","'정산서(절.성토부)'!$A$1:$Q$17","'정산서(교량부)'!$A$1:$Q$84","'총괄표'!$A$1:$M$12","'시행현황'!$A$1:$G$12","'표지'!$A$1:$N$27","'정산서(절.성토부)'!$A$3:$Q$7"}</definedName>
    <definedName name="ㅇㄹㄴㅁㄻㄴㄻㄴㄻㄴㄻㄴ" localSheetId="8">{"'산출근거'!$B$4:$D$8"}</definedName>
    <definedName name="ㅇㄹㄴㅁㄻㄴㄻㄴㄻㄴㄻㄴ" hidden="1">{"'산출근거'!$B$4:$D$8"}</definedName>
    <definedName name="ㅇㄹㄶ" localSheetId="8">{"'Sheet1'!$A$4","'Sheet1'!$A$9:$G$28"}</definedName>
    <definedName name="ㅇㄹㄶ" hidden="1">{"'Sheet1'!$A$4","'Sheet1'!$A$9:$G$28"}</definedName>
    <definedName name="ㅇㄹ이" localSheetId="8">{"'산출근거'!$B$4:$D$8"}</definedName>
    <definedName name="ㅇㄹ이" hidden="1">{"'산출근거'!$B$4:$D$8"}</definedName>
    <definedName name="ㅇㄻㄴㄹ" localSheetId="8">{"'산출근거'!$B$4:$D$8"}</definedName>
    <definedName name="ㅇㄻㄴㄹ" hidden="1">{"'산출근거'!$B$4:$D$8"}</definedName>
    <definedName name="ㅇㅀㄴㅇㅀ" localSheetId="8">{"'산출근거'!$B$4:$D$8"}</definedName>
    <definedName name="ㅇㅀㄴㅇㅀ" hidden="1">{"'산출근거'!$B$4:$D$8"}</definedName>
    <definedName name="ㅇㅇ" localSheetId="8">{"'산출근거'!$B$4:$D$8"}</definedName>
    <definedName name="ㅇㅇ" hidden="1">{"'산출근거'!$B$4:$D$8"}</definedName>
    <definedName name="ㅇㅇㅇㅇㅇㅇㅇㅇㅇ">{"'정산내역서'!$A$1:$I$35","'정산서(절.성토부)'!$A$1:$Q$17","'정산서(교량부)'!$A$1:$Q$84","'총괄표'!$A$1:$M$12","'시행현황'!$A$1:$G$12","'표지'!$A$1:$N$27","'정산서(절.성토부)'!$A$3:$Q$7"}</definedName>
    <definedName name="아아아">{"'정산내역서'!$A$1:$I$35","'정산서(절.성토부)'!$A$1:$Q$17","'정산서(교량부)'!$A$1:$Q$84","'총괄표'!$A$1:$M$12","'시행현황'!$A$1:$G$12","'표지'!$A$1:$N$27","'정산서(절.성토부)'!$A$3:$Q$7"}</definedName>
    <definedName name="암거재료집계">{"'중기작업1'!$A$1:$V$18"}</definedName>
    <definedName name="역ㄴ형" localSheetId="8">{"'산출근거'!$B$4:$D$8"}</definedName>
    <definedName name="역ㄴ형" hidden="1">{"'산출근거'!$B$4:$D$8"}</definedName>
    <definedName name="오수맨홀위치" localSheetId="8">{"'Sheet1'!$A$4","'Sheet1'!$A$9:$G$28"}</definedName>
    <definedName name="오수맨홀위치" hidden="1">{"'Sheet1'!$A$4","'Sheet1'!$A$9:$G$28"}</definedName>
    <definedName name="오수맨홀조서" localSheetId="8">{"'산출근거'!$B$4:$D$8"}</definedName>
    <definedName name="오수맨홀조서" hidden="1">{"'산출근거'!$B$4:$D$8"}</definedName>
    <definedName name="용수로" localSheetId="8">{"'산출근거'!$B$4:$D$8"}</definedName>
    <definedName name="용수로" hidden="1">{"'산출근거'!$B$4:$D$8"}</definedName>
    <definedName name="용수로재료집계">{"'Sheet1'!$A$4","'Sheet1'!$A$9:$G$28"}</definedName>
    <definedName name="위">{"'Sheet1'!$A$4","'Sheet1'!$A$9:$G$28"}</definedName>
    <definedName name="유입공">{"'결과(하)'!$L$24"}</definedName>
    <definedName name="은종원" localSheetId="8">{"'산출근거'!$B$4:$D$8"}</definedName>
    <definedName name="은종원" hidden="1">{"'산출근거'!$B$4:$D$8"}</definedName>
    <definedName name="이가" localSheetId="8">{"'Firr(선)'!$AS$1:$AY$62","'Firr(사)'!$AS$1:$AY$62","'Firr(회)'!$AS$1:$AY$62","'Firr(선)'!$L$1:$V$62","'Firr(사)'!$L$1:$V$62","'Firr(회)'!$L$1:$V$62"}</definedName>
    <definedName name="이가" hidden="1">{"'Firr(선)'!$AS$1:$AY$62","'Firr(사)'!$AS$1:$AY$62","'Firr(회)'!$AS$1:$AY$62","'Firr(선)'!$L$1:$V$62","'Firr(사)'!$L$1:$V$62","'Firr(회)'!$L$1:$V$62"}</definedName>
    <definedName name="임시" localSheetId="8">{"'산출근거'!$B$4:$D$8"}</definedName>
    <definedName name="임시" hidden="1">{"'산출근거'!$B$4:$D$8"}</definedName>
    <definedName name="임시1" localSheetId="8">{"'산출근거'!$B$4:$D$8"}</definedName>
    <definedName name="임시1" hidden="1">{"'산출근거'!$B$4:$D$8"}</definedName>
    <definedName name="ㅈㄷ">{"'Sheet1'!$A$4","'Sheet1'!$A$9:$G$28"}</definedName>
    <definedName name="ㅈㅈㅈㅈㅈ">{"'중기작업1'!$A$1:$V$18"}</definedName>
    <definedName name="자연">"(INDEX(Sheet1!$A$4:$C$74,MATCH($B5,Sheet1!$A$4:$A$74,0),MATCH(C$4,Sheet1!$A$4:$C$4,0))"</definedName>
    <definedName name="자재및골재집계">{"'Sheet1'!$A$4","'Sheet1'!$A$9:$G$28"}</definedName>
    <definedName name="잠관">{"'중기작업1'!$A$1:$V$18"}</definedName>
    <definedName name="장">{"'정산내역서'!$A$1:$I$35","'정산서(절.성토부)'!$A$1:$Q$17","'정산서(교량부)'!$A$1:$Q$84","'총괄표'!$A$1:$M$12","'시행현황'!$A$1:$G$12","'표지'!$A$1:$N$27","'정산서(절.성토부)'!$A$3:$Q$7"}</definedName>
    <definedName name="재료">{"'결과(하)'!$L$24"}</definedName>
    <definedName name="재료산출">{"'중기작업1'!$A$1:$V$18"}</definedName>
    <definedName name="재료총집계표">{"'중기작업1'!$A$1:$V$18"}</definedName>
    <definedName name="전망데크B형" localSheetId="8">{"'산출근거'!$B$4:$D$8"}</definedName>
    <definedName name="전망데크B형" hidden="1">{"'산출근거'!$B$4:$D$8"}</definedName>
    <definedName name="전석쌓기면적조서">{"'Sheet1'!$A$4","'Sheet1'!$A$9:$G$28"}</definedName>
    <definedName name="전석쌓기면적조서3공구">{"'Sheet1'!$A$4","'Sheet1'!$A$9:$G$28"}</definedName>
    <definedName name="제조원가율">"database+전체!$A$4:$W$825"</definedName>
    <definedName name="조" localSheetId="8">{"'Firr(선)'!$AS$1:$AY$62","'Firr(사)'!$AS$1:$AY$62","'Firr(회)'!$AS$1:$AY$62","'Firr(선)'!$L$1:$V$62","'Firr(사)'!$L$1:$V$62","'Firr(회)'!$L$1:$V$62"}</definedName>
    <definedName name="조" hidden="1">{"'Firr(선)'!$AS$1:$AY$62","'Firr(사)'!$AS$1:$AY$62","'Firr(회)'!$AS$1:$AY$62","'Firr(선)'!$L$1:$V$62","'Firr(사)'!$L$1:$V$62","'Firr(회)'!$L$1:$V$62"}</definedName>
    <definedName name="조효" localSheetId="8">{"'Firr(선)'!$AS$1:$AY$62","'Firr(사)'!$AS$1:$AY$62","'Firr(회)'!$AS$1:$AY$62","'Firr(선)'!$L$1:$V$62","'Firr(사)'!$L$1:$V$62","'Firr(회)'!$L$1:$V$62"}</definedName>
    <definedName name="조효" hidden="1">{"'Firr(선)'!$AS$1:$AY$62","'Firr(사)'!$AS$1:$AY$62","'Firr(회)'!$AS$1:$AY$62","'Firr(선)'!$L$1:$V$62","'Firr(사)'!$L$1:$V$62","'Firr(회)'!$L$1:$V$62"}</definedName>
    <definedName name="조효석" localSheetId="8">{"'Firr(선)'!$AS$1:$AY$62","'Firr(사)'!$AS$1:$AY$62","'Firr(회)'!$AS$1:$AY$62","'Firr(선)'!$L$1:$V$62","'Firr(사)'!$L$1:$V$62","'Firr(회)'!$L$1:$V$62"}</definedName>
    <definedName name="조효석" hidden="1">{"'Firr(선)'!$AS$1:$AY$62","'Firr(사)'!$AS$1:$AY$62","'Firr(회)'!$AS$1:$AY$62","'Firr(선)'!$L$1:$V$62","'Firr(사)'!$L$1:$V$62","'Firr(회)'!$L$1:$V$62"}</definedName>
    <definedName name="중기테이블">{"'중기작업1'!$A$1:$V$18"}</definedName>
    <definedName name="최현ㅇ" localSheetId="8">{"'산출근거'!$B$4:$D$8"}</definedName>
    <definedName name="최현ㅇ" hidden="1">{"'산출근거'!$B$4:$D$8"}</definedName>
    <definedName name="콘크리트깨기">{"'중기작업1'!$A$1:$V$18"}</definedName>
    <definedName name="크오" localSheetId="8">{"'산출근거'!$B$4:$D$8"}</definedName>
    <definedName name="크오" hidden="1">{"'산출근거'!$B$4:$D$8"}</definedName>
    <definedName name="ㅌㅇㅇㅇㅇ">{"'고휘도교통표지4차선용'!$B$2:$O$14"}</definedName>
    <definedName name="토출조">{"'중기작업1'!$A$1:$V$18"}</definedName>
    <definedName name="페이지" localSheetId="8">{"'Firr(선)'!$AS$1:$AY$62","'Firr(사)'!$AS$1:$AY$62","'Firr(회)'!$AS$1:$AY$62","'Firr(선)'!$L$1:$V$62","'Firr(사)'!$L$1:$V$62","'Firr(회)'!$L$1:$V$62"}</definedName>
    <definedName name="페이지" hidden="1">{"'Firr(선)'!$AS$1:$AY$62","'Firr(사)'!$AS$1:$AY$62","'Firr(회)'!$AS$1:$AY$62","'Firr(선)'!$L$1:$V$62","'Firr(사)'!$L$1:$V$62","'Firr(회)'!$L$1:$V$62"}</definedName>
    <definedName name="표지">{"'중기작업1'!$A$1:$V$18"}</definedName>
    <definedName name="ㅎ롱ㄹ호ㅗ" localSheetId="8">{"'산출근거'!$B$4:$D$8"}</definedName>
    <definedName name="ㅎ롱ㄹ호ㅗ" hidden="1">{"'산출근거'!$B$4:$D$8"}</definedName>
    <definedName name="합계">{"'결과(하)'!$L$24"}</definedName>
    <definedName name="현대내역서" localSheetId="8">{"'Sheet1'!$A$4","'Sheet1'!$A$9:$G$28"}</definedName>
    <definedName name="현대내역서" hidden="1">{"'Sheet1'!$A$4","'Sheet1'!$A$9:$G$28"}</definedName>
    <definedName name="효석" localSheetId="8">{"'Firr(선)'!$AS$1:$AY$62","'Firr(사)'!$AS$1:$AY$62","'Firr(회)'!$AS$1:$AY$62","'Firr(선)'!$L$1:$V$62","'Firr(사)'!$L$1:$V$62","'Firr(회)'!$L$1:$V$62"}</definedName>
    <definedName name="효석" hidden="1">{"'Firr(선)'!$AS$1:$AY$62","'Firr(사)'!$AS$1:$AY$62","'Firr(회)'!$AS$1:$AY$62","'Firr(선)'!$L$1:$V$62","'Firr(사)'!$L$1:$V$62","'Firr(회)'!$L$1:$V$62"}</definedName>
    <definedName name="히히">{"'결과(하)'!$L$24"}</definedName>
  </definedNames>
  <calcPr calcId="162913" iterate="1"/>
</workbook>
</file>

<file path=xl/calcChain.xml><?xml version="1.0" encoding="utf-8"?>
<calcChain xmlns="http://schemas.openxmlformats.org/spreadsheetml/2006/main">
  <c r="F15" i="63" l="1"/>
  <c r="X23" i="68" l="1"/>
  <c r="G26" i="68" s="1"/>
  <c r="D4" i="69"/>
  <c r="F4" i="69" s="1"/>
  <c r="X16" i="68"/>
  <c r="D26" i="68" s="1"/>
  <c r="X26" i="68" l="1"/>
  <c r="F5" i="69" s="1"/>
  <c r="F10" i="69" s="1"/>
  <c r="I11" i="63"/>
  <c r="I13" i="63" s="1"/>
  <c r="I18" i="63"/>
  <c r="F13" i="69" l="1"/>
  <c r="J19" i="63"/>
  <c r="F19" i="63" s="1"/>
  <c r="H25" i="57"/>
  <c r="G25" i="57" s="1"/>
  <c r="G20" i="66"/>
  <c r="G26" i="66" l="1"/>
  <c r="G21" i="66"/>
  <c r="J45" i="55"/>
  <c r="G29" i="64" l="1"/>
  <c r="K16" i="63"/>
  <c r="J16" i="63"/>
  <c r="I16" i="63"/>
  <c r="K13" i="63"/>
  <c r="J13" i="63"/>
  <c r="F18" i="63" l="1"/>
  <c r="C79" i="65" l="1"/>
  <c r="T79" i="65" s="1"/>
  <c r="T76" i="65"/>
  <c r="C85" i="65" l="1"/>
  <c r="T85" i="65" s="1"/>
  <c r="C82" i="65"/>
  <c r="T82" i="65" s="1"/>
  <c r="C21" i="65" l="1"/>
  <c r="T21" i="65" s="1"/>
  <c r="H26" i="57" s="1"/>
  <c r="G26" i="57" s="1"/>
  <c r="T18" i="65"/>
  <c r="C24" i="65" l="1"/>
  <c r="T24" i="65" s="1"/>
  <c r="C27" i="65"/>
  <c r="T27" i="65" s="1"/>
  <c r="T24" i="55" l="1"/>
  <c r="H6" i="57" s="1"/>
  <c r="G6" i="57" s="1"/>
  <c r="C45" i="55" l="1"/>
  <c r="T45" i="55" s="1"/>
  <c r="G5" i="63" s="1"/>
  <c r="A6" i="57"/>
  <c r="F12" i="63" l="1"/>
  <c r="T27" i="55" l="1"/>
  <c r="C48" i="55" l="1"/>
  <c r="T48" i="55" s="1"/>
  <c r="G6" i="63" s="1"/>
  <c r="F6" i="63" s="1"/>
  <c r="H7" i="57"/>
  <c r="G7" i="57" s="1"/>
  <c r="C17" i="67" l="1"/>
  <c r="T17" i="67" s="1"/>
  <c r="I17" i="63" l="1"/>
  <c r="F17" i="63" s="1"/>
  <c r="H22" i="57"/>
  <c r="G22" i="57" s="1"/>
  <c r="C15" i="67" l="1"/>
  <c r="C21" i="67" l="1"/>
  <c r="T21" i="67" s="1"/>
  <c r="T15" i="67"/>
  <c r="H21" i="57" s="1"/>
  <c r="G21" i="57" s="1"/>
  <c r="C19" i="67"/>
  <c r="T19" i="67" s="1"/>
  <c r="C17" i="66" l="1"/>
  <c r="T17" i="66" s="1"/>
  <c r="H22" i="63" s="1"/>
  <c r="F22" i="63" s="1"/>
  <c r="C23" i="66"/>
  <c r="T23" i="66" s="1"/>
  <c r="C20" i="66"/>
  <c r="C15" i="66"/>
  <c r="T15" i="66" s="1"/>
  <c r="H15" i="57" s="1"/>
  <c r="G15" i="57" s="1"/>
  <c r="H19" i="57" l="1"/>
  <c r="G19" i="57" s="1"/>
  <c r="C28" i="66"/>
  <c r="T28" i="66" s="1"/>
  <c r="H16" i="57"/>
  <c r="G16" i="57" s="1"/>
  <c r="C21" i="66"/>
  <c r="B26" i="66"/>
  <c r="T26" i="66" s="1"/>
  <c r="T20" i="66"/>
  <c r="H10" i="63" s="1"/>
  <c r="F10" i="63" s="1"/>
  <c r="H18" i="57"/>
  <c r="G18" i="57" s="1"/>
  <c r="H11" i="63"/>
  <c r="H13" i="63" s="1"/>
  <c r="H17" i="57" l="1"/>
  <c r="G17" i="57" s="1"/>
  <c r="T21" i="66"/>
  <c r="H23" i="63"/>
  <c r="F23" i="63" s="1"/>
  <c r="H20" i="57"/>
  <c r="G20" i="57" s="1"/>
  <c r="C18" i="64" l="1"/>
  <c r="C21" i="64" l="1"/>
  <c r="T21" i="64" s="1"/>
  <c r="T18" i="64"/>
  <c r="K20" i="63" s="1"/>
  <c r="C24" i="64" l="1"/>
  <c r="T24" i="64" s="1"/>
  <c r="K5" i="63" s="1"/>
  <c r="F5" i="63" s="1"/>
  <c r="C27" i="64"/>
  <c r="T27" i="64" s="1"/>
  <c r="K8" i="63" s="1"/>
  <c r="C29" i="64"/>
  <c r="T29" i="64" s="1"/>
  <c r="H23" i="57"/>
  <c r="G23" i="57" s="1"/>
  <c r="A23" i="57" s="1"/>
  <c r="K21" i="63" l="1"/>
  <c r="H24" i="57"/>
  <c r="G24" i="57" s="1"/>
  <c r="A24" i="57" s="1"/>
  <c r="C16" i="55" l="1"/>
  <c r="T16" i="55" s="1"/>
  <c r="H4" i="57" s="1"/>
  <c r="G4" i="57" s="1"/>
  <c r="A4" i="57" s="1"/>
  <c r="C39" i="55" l="1"/>
  <c r="T39" i="55" s="1"/>
  <c r="G11" i="63" l="1"/>
  <c r="H11" i="57"/>
  <c r="G11" i="57" s="1"/>
  <c r="A11" i="57" s="1"/>
  <c r="H18" i="55"/>
  <c r="C30" i="55"/>
  <c r="C42" i="55"/>
  <c r="T42" i="55" s="1"/>
  <c r="T18" i="55" l="1"/>
  <c r="H21" i="55"/>
  <c r="T21" i="55" s="1"/>
  <c r="H20" i="55"/>
  <c r="T20" i="55" s="1"/>
  <c r="H19" i="55"/>
  <c r="T19" i="55" s="1"/>
  <c r="T30" i="55"/>
  <c r="H8" i="57" s="1"/>
  <c r="G8" i="57" s="1"/>
  <c r="C51" i="55"/>
  <c r="T51" i="55" s="1"/>
  <c r="G7" i="63" s="1"/>
  <c r="F7" i="63" s="1"/>
  <c r="C33" i="55"/>
  <c r="T33" i="55" s="1"/>
  <c r="C36" i="55"/>
  <c r="T36" i="55" s="1"/>
  <c r="F11" i="63"/>
  <c r="G13" i="63"/>
  <c r="F13" i="63" s="1"/>
  <c r="G14" i="63"/>
  <c r="H12" i="57"/>
  <c r="G12" i="57" s="1"/>
  <c r="A12" i="57" s="1"/>
  <c r="H10" i="57" l="1"/>
  <c r="G10" i="57" s="1"/>
  <c r="A10" i="57" s="1"/>
  <c r="C57" i="55"/>
  <c r="T57" i="55" s="1"/>
  <c r="G9" i="63" s="1"/>
  <c r="F9" i="63" s="1"/>
  <c r="A8" i="57"/>
  <c r="C54" i="55"/>
  <c r="T54" i="55" s="1"/>
  <c r="G8" i="63" s="1"/>
  <c r="F8" i="63" s="1"/>
  <c r="H9" i="57"/>
  <c r="G9" i="57" s="1"/>
  <c r="A9" i="57" s="1"/>
  <c r="G20" i="63"/>
  <c r="F20" i="63" s="1"/>
  <c r="H13" i="57"/>
  <c r="G13" i="57" s="1"/>
  <c r="A13" i="57" s="1"/>
  <c r="C59" i="55"/>
  <c r="T59" i="55" s="1"/>
  <c r="H5" i="57"/>
  <c r="G5" i="57" s="1"/>
  <c r="A5" i="57" s="1"/>
  <c r="G16" i="63"/>
  <c r="F16" i="63" s="1"/>
  <c r="F14" i="63"/>
  <c r="G21" i="63" l="1"/>
  <c r="F21" i="63" s="1"/>
  <c r="H14" i="57"/>
  <c r="G14" i="57" s="1"/>
  <c r="A14" i="57" s="1"/>
</calcChain>
</file>

<file path=xl/sharedStrings.xml><?xml version="1.0" encoding="utf-8"?>
<sst xmlns="http://schemas.openxmlformats.org/spreadsheetml/2006/main" count="485" uniqueCount="227">
  <si>
    <t>수    량</t>
    <phoneticPr fontId="5" type="noConversion"/>
  </si>
  <si>
    <t>m</t>
    <phoneticPr fontId="5" type="noConversion"/>
  </si>
  <si>
    <t>㎥</t>
    <phoneticPr fontId="7" type="noConversion"/>
  </si>
  <si>
    <t>TON</t>
    <phoneticPr fontId="5" type="noConversion"/>
  </si>
  <si>
    <t>표층</t>
    <phoneticPr fontId="5" type="noConversion"/>
  </si>
  <si>
    <t>기층</t>
    <phoneticPr fontId="5" type="noConversion"/>
  </si>
  <si>
    <t>RSC-4</t>
    <phoneticPr fontId="7" type="noConversion"/>
  </si>
  <si>
    <t>포장절단</t>
    <phoneticPr fontId="5" type="noConversion"/>
  </si>
  <si>
    <t>프라임코팅</t>
    <phoneticPr fontId="5" type="noConversion"/>
  </si>
  <si>
    <t>택코팅</t>
    <phoneticPr fontId="5" type="noConversion"/>
  </si>
  <si>
    <t>아스콘 (#467)</t>
    <phoneticPr fontId="7" type="noConversion"/>
  </si>
  <si>
    <t>아스콘 (#78)</t>
    <phoneticPr fontId="7" type="noConversion"/>
  </si>
  <si>
    <t>ASP</t>
    <phoneticPr fontId="5" type="noConversion"/>
  </si>
  <si>
    <t>항목번호</t>
    <phoneticPr fontId="5" type="noConversion"/>
  </si>
  <si>
    <t>계      산      내      용</t>
    <phoneticPr fontId="5" type="noConversion"/>
  </si>
  <si>
    <t>단위</t>
    <phoneticPr fontId="5" type="noConversion"/>
  </si>
  <si>
    <t>비  고</t>
    <phoneticPr fontId="5" type="noConversion"/>
  </si>
  <si>
    <t>포  장  공</t>
    <phoneticPr fontId="5" type="noConversion"/>
  </si>
  <si>
    <t>보조기층</t>
    <phoneticPr fontId="5" type="noConversion"/>
  </si>
  <si>
    <t>택 코 팅(RSC-4)</t>
    <phoneticPr fontId="5" type="noConversion"/>
  </si>
  <si>
    <t>1. 포장 절단</t>
    <phoneticPr fontId="5" type="noConversion"/>
  </si>
  <si>
    <t>(토공집계표 참조)</t>
    <phoneticPr fontId="5" type="noConversion"/>
  </si>
  <si>
    <t>=</t>
    <phoneticPr fontId="5" type="noConversion"/>
  </si>
  <si>
    <t>1)</t>
    <phoneticPr fontId="5" type="noConversion"/>
  </si>
  <si>
    <t>2)</t>
    <phoneticPr fontId="5" type="noConversion"/>
  </si>
  <si>
    <t>3)</t>
    <phoneticPr fontId="5" type="noConversion"/>
  </si>
  <si>
    <t>택코팅(RSC-4)</t>
    <phoneticPr fontId="5" type="noConversion"/>
  </si>
  <si>
    <t>4)</t>
    <phoneticPr fontId="5" type="noConversion"/>
  </si>
  <si>
    <t>아스콘(#78)</t>
    <phoneticPr fontId="5" type="noConversion"/>
  </si>
  <si>
    <t>X</t>
    <phoneticPr fontId="7" type="noConversion"/>
  </si>
  <si>
    <t>아스콘(#467)</t>
    <phoneticPr fontId="5" type="noConversion"/>
  </si>
  <si>
    <t>아스팔트(RSC-4)</t>
    <phoneticPr fontId="5" type="noConversion"/>
  </si>
  <si>
    <t>D/M</t>
    <phoneticPr fontId="5" type="noConversion"/>
  </si>
  <si>
    <t>㎥</t>
    <phoneticPr fontId="5" type="noConversion"/>
  </si>
  <si>
    <t>㎡</t>
    <phoneticPr fontId="5" type="noConversion"/>
  </si>
  <si>
    <t>보조기층</t>
    <phoneticPr fontId="7" type="noConversion"/>
  </si>
  <si>
    <t>아스팔트포장</t>
    <phoneticPr fontId="5" type="noConversion"/>
  </si>
  <si>
    <t>T = 15cm</t>
    <phoneticPr fontId="5" type="noConversion"/>
  </si>
  <si>
    <t>3. 포장 복구</t>
    <phoneticPr fontId="5" type="noConversion"/>
  </si>
  <si>
    <t>계</t>
    <phoneticPr fontId="5" type="noConversion"/>
  </si>
  <si>
    <t>4.폐아스콘 처리</t>
    <phoneticPr fontId="5" type="noConversion"/>
  </si>
  <si>
    <t>TON</t>
    <phoneticPr fontId="5" type="noConversion"/>
  </si>
  <si>
    <t>공    종</t>
    <phoneticPr fontId="5" type="noConversion"/>
  </si>
  <si>
    <t>규    격</t>
    <phoneticPr fontId="5" type="noConversion"/>
  </si>
  <si>
    <t>비    고</t>
    <phoneticPr fontId="5" type="noConversion"/>
  </si>
  <si>
    <t>폐아스콘 처리</t>
    <phoneticPr fontId="5" type="noConversion"/>
  </si>
  <si>
    <t>㎡</t>
    <phoneticPr fontId="5" type="noConversion"/>
  </si>
  <si>
    <t>폐콘크리트 처리</t>
    <phoneticPr fontId="5" type="noConversion"/>
  </si>
  <si>
    <t>아 스 콘</t>
    <phoneticPr fontId="5" type="noConversion"/>
  </si>
  <si>
    <t>#78</t>
    <phoneticPr fontId="7" type="noConversion"/>
  </si>
  <si>
    <t>TON</t>
    <phoneticPr fontId="7" type="noConversion"/>
  </si>
  <si>
    <t>#467</t>
    <phoneticPr fontId="7" type="noConversion"/>
  </si>
  <si>
    <t>아스팔트</t>
    <phoneticPr fontId="5" type="noConversion"/>
  </si>
  <si>
    <t>합 계</t>
    <phoneticPr fontId="5" type="noConversion"/>
  </si>
  <si>
    <t xml:space="preserve"> 포장공 수량 집계표 </t>
    <phoneticPr fontId="5" type="noConversion"/>
  </si>
  <si>
    <t>수 량</t>
    <phoneticPr fontId="5" type="noConversion"/>
  </si>
  <si>
    <t>X</t>
    <phoneticPr fontId="5" type="noConversion"/>
  </si>
  <si>
    <t>4.폐콘크리트처리</t>
    <phoneticPr fontId="5" type="noConversion"/>
  </si>
  <si>
    <t>TON/㎥</t>
    <phoneticPr fontId="5" type="noConversion"/>
  </si>
  <si>
    <t>표 층</t>
    <phoneticPr fontId="5" type="noConversion"/>
  </si>
  <si>
    <t>프라임코팅(RSC-3)</t>
    <phoneticPr fontId="5" type="noConversion"/>
  </si>
  <si>
    <t>RSC-3</t>
    <phoneticPr fontId="7" type="noConversion"/>
  </si>
  <si>
    <t>T = 20cm</t>
    <phoneticPr fontId="5" type="noConversion"/>
  </si>
  <si>
    <t>폐아스콘</t>
    <phoneticPr fontId="5" type="noConversion"/>
  </si>
  <si>
    <t>폐콘크리트</t>
    <phoneticPr fontId="5" type="noConversion"/>
  </si>
  <si>
    <t>파취</t>
    <phoneticPr fontId="5" type="noConversion"/>
  </si>
  <si>
    <t>프라임 코팅(RSC-3)</t>
    <phoneticPr fontId="5" type="noConversion"/>
  </si>
  <si>
    <t xml:space="preserve">    선 택 층</t>
    <phoneticPr fontId="5" type="noConversion"/>
  </si>
  <si>
    <t>÷</t>
    <phoneticPr fontId="5" type="noConversion"/>
  </si>
  <si>
    <t>아스팔트(RSC-3)</t>
    <phoneticPr fontId="5" type="noConversion"/>
  </si>
  <si>
    <t>x</t>
    <phoneticPr fontId="5" type="noConversion"/>
  </si>
  <si>
    <t>TON/㎥</t>
    <phoneticPr fontId="5" type="noConversion"/>
  </si>
  <si>
    <t>(파취)</t>
    <phoneticPr fontId="5" type="noConversion"/>
  </si>
  <si>
    <t>동상방지층</t>
    <phoneticPr fontId="5" type="noConversion"/>
  </si>
  <si>
    <t>순환골재</t>
    <phoneticPr fontId="5" type="noConversion"/>
  </si>
  <si>
    <t xml:space="preserve"> 포장공 주요자재 집계표</t>
    <phoneticPr fontId="5" type="noConversion"/>
  </si>
  <si>
    <t>ASP포장</t>
    <phoneticPr fontId="5" type="noConversion"/>
  </si>
  <si>
    <t>주
요
자
재</t>
    <phoneticPr fontId="5" type="noConversion"/>
  </si>
  <si>
    <t>RSC-3</t>
    <phoneticPr fontId="5" type="noConversion"/>
  </si>
  <si>
    <t>D40mm이하</t>
    <phoneticPr fontId="5" type="noConversion"/>
  </si>
  <si>
    <t>D75mm이하</t>
    <phoneticPr fontId="5" type="noConversion"/>
  </si>
  <si>
    <t>폐 기 물</t>
    <phoneticPr fontId="5" type="noConversion"/>
  </si>
  <si>
    <t>수      량</t>
    <phoneticPr fontId="12" type="noConversion"/>
  </si>
  <si>
    <t>보조
기층</t>
    <phoneticPr fontId="7" type="noConversion"/>
  </si>
  <si>
    <t>비고</t>
    <phoneticPr fontId="5" type="noConversion"/>
  </si>
  <si>
    <t>T=4cm</t>
    <phoneticPr fontId="12" type="noConversion"/>
  </si>
  <si>
    <t>ASP 포장</t>
    <phoneticPr fontId="5" type="noConversion"/>
  </si>
  <si>
    <t>- 표층(0.05m)    :</t>
    <phoneticPr fontId="5" type="noConversion"/>
  </si>
  <si>
    <t>폐기물상차</t>
    <phoneticPr fontId="5" type="noConversion"/>
  </si>
  <si>
    <t>보도블럭</t>
    <phoneticPr fontId="12" type="noConversion"/>
  </si>
  <si>
    <t>T=6cm</t>
    <phoneticPr fontId="12" type="noConversion"/>
  </si>
  <si>
    <t>㎡</t>
    <phoneticPr fontId="7" type="noConversion"/>
  </si>
  <si>
    <t>표 층</t>
    <phoneticPr fontId="5" type="noConversion"/>
  </si>
  <si>
    <t>절삭 후 덧씌우기</t>
    <phoneticPr fontId="5" type="noConversion"/>
  </si>
  <si>
    <t>ASP덧씌우기</t>
    <phoneticPr fontId="12" type="noConversion"/>
  </si>
  <si>
    <t>(# 78 , T=50)</t>
    <phoneticPr fontId="5" type="noConversion"/>
  </si>
  <si>
    <t>1. 절삭 후</t>
    <phoneticPr fontId="5" type="noConversion"/>
  </si>
  <si>
    <t>* 절삭 후 ASP덧씌우기(ASP구간)</t>
    <phoneticPr fontId="12" type="noConversion"/>
  </si>
  <si>
    <t>절삭 후 
덧씌우기</t>
    <phoneticPr fontId="5" type="noConversion"/>
  </si>
  <si>
    <t>ASP절삭 후 덧씌우기</t>
    <phoneticPr fontId="5" type="noConversion"/>
  </si>
  <si>
    <t>폐아스콘 처리</t>
    <phoneticPr fontId="5" type="noConversion"/>
  </si>
  <si>
    <t>기계(B.H 0.7㎥)</t>
    <phoneticPr fontId="5" type="noConversion"/>
  </si>
  <si>
    <t>절삭 후
덧씌우기</t>
    <phoneticPr fontId="12" type="noConversion"/>
  </si>
  <si>
    <t>1.ASP덧씌우기</t>
    <phoneticPr fontId="12" type="noConversion"/>
  </si>
  <si>
    <t>ASP 덧씌우기</t>
    <phoneticPr fontId="5" type="noConversion"/>
  </si>
  <si>
    <t>* ASP덧씌우기(기계:B.H 0.4㎥)</t>
    <phoneticPr fontId="12" type="noConversion"/>
  </si>
  <si>
    <t>* ASP덧씌우기(기계:B.H 0.2㎥)</t>
    <phoneticPr fontId="12" type="noConversion"/>
  </si>
  <si>
    <t>ASP 덧씌위기</t>
    <phoneticPr fontId="5" type="noConversion"/>
  </si>
  <si>
    <t>T = 5cm</t>
    <phoneticPr fontId="5" type="noConversion"/>
  </si>
  <si>
    <t>모 래</t>
    <phoneticPr fontId="12" type="noConversion"/>
  </si>
  <si>
    <t>2. 깨기 및 처리</t>
    <phoneticPr fontId="5" type="noConversion"/>
  </si>
  <si>
    <t>자전거도로용</t>
    <phoneticPr fontId="12" type="noConversion"/>
  </si>
  <si>
    <t>자전거도로용</t>
    <phoneticPr fontId="5" type="noConversion"/>
  </si>
  <si>
    <t>아스팔트 깨기</t>
    <phoneticPr fontId="5" type="noConversion"/>
  </si>
  <si>
    <t xml:space="preserve">(# 78 , T=50) : </t>
    <phoneticPr fontId="5" type="noConversion"/>
  </si>
  <si>
    <t>기 층</t>
    <phoneticPr fontId="5" type="noConversion"/>
  </si>
  <si>
    <t>표 층</t>
    <phoneticPr fontId="5" type="noConversion"/>
  </si>
  <si>
    <t xml:space="preserve">  택 코팅(RSC-4)</t>
    <phoneticPr fontId="5" type="noConversion"/>
  </si>
  <si>
    <t>투수아스콘</t>
    <phoneticPr fontId="12" type="noConversion"/>
  </si>
  <si>
    <t>투수아스콘 포장</t>
    <phoneticPr fontId="5" type="noConversion"/>
  </si>
  <si>
    <t>투수아스콘</t>
    <phoneticPr fontId="5" type="noConversion"/>
  </si>
  <si>
    <t>투수아스콘 포설</t>
    <phoneticPr fontId="12" type="noConversion"/>
  </si>
  <si>
    <t>투수아스콘 깨기</t>
    <phoneticPr fontId="5" type="noConversion"/>
  </si>
  <si>
    <t>투수아스콘포장 포설</t>
    <phoneticPr fontId="5" type="noConversion"/>
  </si>
  <si>
    <t>투수아스콘포장</t>
    <phoneticPr fontId="12" type="noConversion"/>
  </si>
  <si>
    <t>(T=70)</t>
    <phoneticPr fontId="5" type="noConversion"/>
  </si>
  <si>
    <t>T = 7cm</t>
    <phoneticPr fontId="5" type="noConversion"/>
  </si>
  <si>
    <t>T = 20cm</t>
    <phoneticPr fontId="5" type="noConversion"/>
  </si>
  <si>
    <t>절삭 후 덧씌우기</t>
    <phoneticPr fontId="5" type="noConversion"/>
  </si>
  <si>
    <t>TON</t>
    <phoneticPr fontId="5" type="noConversion"/>
  </si>
  <si>
    <t>투수콘</t>
    <phoneticPr fontId="5" type="noConversion"/>
  </si>
  <si>
    <t>* ASP포장</t>
    <phoneticPr fontId="12" type="noConversion"/>
  </si>
  <si>
    <t>2)</t>
    <phoneticPr fontId="5" type="noConversion"/>
  </si>
  <si>
    <t>3)</t>
    <phoneticPr fontId="5" type="noConversion"/>
  </si>
  <si>
    <t>4)</t>
    <phoneticPr fontId="5" type="noConversion"/>
  </si>
  <si>
    <t>5)</t>
    <phoneticPr fontId="5" type="noConversion"/>
  </si>
  <si>
    <t>6)</t>
    <phoneticPr fontId="5" type="noConversion"/>
  </si>
  <si>
    <t>7)</t>
    <phoneticPr fontId="5" type="noConversion"/>
  </si>
  <si>
    <t>8)</t>
    <phoneticPr fontId="5" type="noConversion"/>
  </si>
  <si>
    <t>중간층</t>
    <phoneticPr fontId="5" type="noConversion"/>
  </si>
  <si>
    <t>동상방지층</t>
    <phoneticPr fontId="5" type="noConversion"/>
  </si>
  <si>
    <t>아스콘(#57)</t>
    <phoneticPr fontId="5" type="noConversion"/>
  </si>
  <si>
    <t>T = 25cm</t>
    <phoneticPr fontId="5" type="noConversion"/>
  </si>
  <si>
    <t>동상방지층 포설및다짐</t>
    <phoneticPr fontId="7" type="noConversion"/>
  </si>
  <si>
    <t>* 투수아스콘 포장</t>
    <phoneticPr fontId="12" type="noConversion"/>
  </si>
  <si>
    <t>아스콘 (#57)</t>
    <phoneticPr fontId="7" type="noConversion"/>
  </si>
  <si>
    <t>투수아스콘 포장
(T=70)</t>
    <phoneticPr fontId="5" type="noConversion"/>
  </si>
  <si>
    <t>#57</t>
    <phoneticPr fontId="7" type="noConversion"/>
  </si>
  <si>
    <t>모래</t>
    <phoneticPr fontId="5" type="noConversion"/>
  </si>
  <si>
    <t>보조기층</t>
    <phoneticPr fontId="12" type="noConversion"/>
  </si>
  <si>
    <t>보도블럭</t>
    <phoneticPr fontId="5" type="noConversion"/>
  </si>
  <si>
    <t>* 보도블럭 포장</t>
    <phoneticPr fontId="12" type="noConversion"/>
  </si>
  <si>
    <t>보도블럭 포장</t>
    <phoneticPr fontId="5" type="noConversion"/>
  </si>
  <si>
    <t>(T=60)</t>
    <phoneticPr fontId="5" type="noConversion"/>
  </si>
  <si>
    <t>1. 포장헐기</t>
    <phoneticPr fontId="5" type="noConversion"/>
  </si>
  <si>
    <t>2. 포장복구</t>
    <phoneticPr fontId="5" type="noConversion"/>
  </si>
  <si>
    <t>㎡</t>
    <phoneticPr fontId="5" type="noConversion"/>
  </si>
  <si>
    <t>㎥</t>
    <phoneticPr fontId="5" type="noConversion"/>
  </si>
  <si>
    <t>보도포장
(T=60mm)</t>
    <phoneticPr fontId="5" type="noConversion"/>
  </si>
  <si>
    <t>보도걷기</t>
    <phoneticPr fontId="5" type="noConversion"/>
  </si>
  <si>
    <t>소형고압블럭</t>
    <phoneticPr fontId="5" type="noConversion"/>
  </si>
  <si>
    <t>㎡</t>
    <phoneticPr fontId="5" type="noConversion"/>
  </si>
  <si>
    <t>보도복구</t>
    <phoneticPr fontId="5" type="noConversion"/>
  </si>
  <si>
    <t>4. 보조기층</t>
    <phoneticPr fontId="5" type="noConversion"/>
  </si>
  <si>
    <t>3. 모래</t>
    <phoneticPr fontId="5" type="noConversion"/>
  </si>
  <si>
    <t>미끄럼방지 포장 단위수량</t>
    <phoneticPr fontId="5" type="noConversion"/>
  </si>
  <si>
    <t>산          출          근          거</t>
    <phoneticPr fontId="5" type="noConversion"/>
  </si>
  <si>
    <t>수    량</t>
    <phoneticPr fontId="5" type="noConversion"/>
  </si>
  <si>
    <t>과속방지턱</t>
    <phoneticPr fontId="5" type="noConversion"/>
  </si>
  <si>
    <t>적색</t>
    <phoneticPr fontId="5" type="noConversion"/>
  </si>
  <si>
    <t>1) 미끄럼방지포장</t>
    <phoneticPr fontId="5" type="noConversion"/>
  </si>
  <si>
    <t>(</t>
    <phoneticPr fontId="5" type="noConversion"/>
  </si>
  <si>
    <t>T</t>
    <phoneticPr fontId="5" type="noConversion"/>
  </si>
  <si>
    <t>3mm</t>
    <phoneticPr fontId="5" type="noConversion"/>
  </si>
  <si>
    <t>)</t>
    <phoneticPr fontId="5" type="noConversion"/>
  </si>
  <si>
    <t>×</t>
    <phoneticPr fontId="5" type="noConversion"/>
  </si>
  <si>
    <t xml:space="preserve">2) 미끄럼 방지 포장 개수 </t>
    <phoneticPr fontId="5" type="noConversion"/>
  </si>
  <si>
    <t xml:space="preserve"> </t>
    <phoneticPr fontId="5" type="noConversion"/>
  </si>
  <si>
    <t>3) 총 면적</t>
    <phoneticPr fontId="5" type="noConversion"/>
  </si>
  <si>
    <t>미끄럼방지 포장 조서</t>
    <phoneticPr fontId="46" type="noConversion"/>
  </si>
  <si>
    <t>구분</t>
    <phoneticPr fontId="46" type="noConversion"/>
  </si>
  <si>
    <t>측    점</t>
    <phoneticPr fontId="46" type="noConversion"/>
  </si>
  <si>
    <t>연장</t>
    <phoneticPr fontId="5" type="noConversion"/>
  </si>
  <si>
    <t>폭</t>
    <phoneticPr fontId="5" type="noConversion"/>
  </si>
  <si>
    <t>면적</t>
    <phoneticPr fontId="5" type="noConversion"/>
  </si>
  <si>
    <t>비고</t>
    <phoneticPr fontId="5" type="noConversion"/>
  </si>
  <si>
    <t xml:space="preserve"> m</t>
    <phoneticPr fontId="5" type="noConversion"/>
  </si>
  <si>
    <t>㎡</t>
    <phoneticPr fontId="5" type="noConversion"/>
  </si>
  <si>
    <t>계</t>
    <phoneticPr fontId="46" type="noConversion"/>
  </si>
  <si>
    <t>4LINE</t>
    <phoneticPr fontId="5" type="noConversion"/>
  </si>
  <si>
    <t>미끄럼방지포장 (적색)</t>
    <phoneticPr fontId="5" type="noConversion"/>
  </si>
  <si>
    <t>NO.</t>
    <phoneticPr fontId="12" type="noConversion"/>
  </si>
  <si>
    <t>18+14.0</t>
    <phoneticPr fontId="12" type="noConversion"/>
  </si>
  <si>
    <t>~</t>
    <phoneticPr fontId="12" type="noConversion"/>
  </si>
  <si>
    <t>21+0.0</t>
    <phoneticPr fontId="12" type="noConversion"/>
  </si>
  <si>
    <t>개</t>
    <phoneticPr fontId="12" type="noConversion"/>
  </si>
  <si>
    <t>24+05.0</t>
    <phoneticPr fontId="12" type="noConversion"/>
  </si>
  <si>
    <t>26+5.0</t>
    <phoneticPr fontId="12" type="noConversion"/>
  </si>
  <si>
    <t>66+20.0</t>
    <phoneticPr fontId="12" type="noConversion"/>
  </si>
  <si>
    <t>76+10.0</t>
    <phoneticPr fontId="12" type="noConversion"/>
  </si>
  <si>
    <t>=</t>
    <phoneticPr fontId="12" type="noConversion"/>
  </si>
  <si>
    <t>미끄럼방지포장</t>
    <phoneticPr fontId="5" type="noConversion"/>
  </si>
  <si>
    <t>㎡</t>
  </si>
  <si>
    <t>T = 3mm</t>
    <phoneticPr fontId="5" type="noConversion"/>
  </si>
  <si>
    <t>미끄럼방지포장</t>
    <phoneticPr fontId="12" type="noConversion"/>
  </si>
  <si>
    <t>T=3cm</t>
    <phoneticPr fontId="12" type="noConversion"/>
  </si>
  <si>
    <t>미끄럼방지
포장</t>
    <phoneticPr fontId="5" type="noConversion"/>
  </si>
  <si>
    <t>동상방지층</t>
    <phoneticPr fontId="7" type="noConversion"/>
  </si>
  <si>
    <t>㎡</t>
    <phoneticPr fontId="7" type="noConversion"/>
  </si>
  <si>
    <t>- 중간층(0.06m)  :</t>
    <phoneticPr fontId="5" type="noConversion"/>
  </si>
  <si>
    <t>- 기층(0.14m)  :</t>
    <phoneticPr fontId="5" type="noConversion"/>
  </si>
  <si>
    <t>㎡</t>
    <phoneticPr fontId="5" type="noConversion"/>
  </si>
  <si>
    <t>㎡</t>
    <phoneticPr fontId="7" type="noConversion"/>
  </si>
  <si>
    <t>(# 467 , T=60)</t>
    <phoneticPr fontId="5" type="noConversion"/>
  </si>
  <si>
    <t>보조기층 포설및다짐</t>
    <phoneticPr fontId="7" type="noConversion"/>
  </si>
  <si>
    <t>(# 467 , T=250)</t>
    <phoneticPr fontId="5" type="noConversion"/>
  </si>
  <si>
    <t>2.폐아스콘 처리</t>
    <phoneticPr fontId="5" type="noConversion"/>
  </si>
  <si>
    <t>9)</t>
    <phoneticPr fontId="5" type="noConversion"/>
  </si>
  <si>
    <t>10)</t>
    <phoneticPr fontId="5" type="noConversion"/>
  </si>
  <si>
    <t>11)</t>
    <phoneticPr fontId="5" type="noConversion"/>
  </si>
  <si>
    <t>12)</t>
    <phoneticPr fontId="5" type="noConversion"/>
  </si>
  <si>
    <t>(3회로 나누어포설)</t>
    <phoneticPr fontId="5" type="noConversion"/>
  </si>
  <si>
    <t>3회로 나누어포설</t>
    <phoneticPr fontId="5" type="noConversion"/>
  </si>
  <si>
    <t>㎥</t>
    <phoneticPr fontId="12" type="noConversion"/>
  </si>
  <si>
    <t>(1회로 포설)</t>
    <phoneticPr fontId="5" type="noConversion"/>
  </si>
  <si>
    <t>(2회로 포설)</t>
    <phoneticPr fontId="5" type="noConversion"/>
  </si>
  <si>
    <t>(표장면적은 수량산출 및 캐드로 구적하세요)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</si>
</sst>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_ "/>
    <numFmt numFmtId="177" formatCode="#,##0.00_ "/>
    <numFmt numFmtId="178" formatCode="_ * #,##0_ ;_ * \-#,##0_ ;_ * &quot;-&quot;_ ;_ @_ "/>
    <numFmt numFmtId="179" formatCode="_ * #,##0.00_ ;_ * \-#,##0.00_ ;_ * &quot;-&quot;??_ ;_ @_ "/>
    <numFmt numFmtId="180" formatCode="0.0_);[Red]\(0.0\)"/>
    <numFmt numFmtId="181" formatCode="_-* #,##0.0_-;\-* #,##0.0_-;_-* &quot;-&quot;?_-;_-@_-"/>
    <numFmt numFmtId="182" formatCode="0.00&quot;㎥&quot;"/>
    <numFmt numFmtId="183" formatCode="_ &quot;₩&quot;* #,##0_ ;_ &quot;₩&quot;* &quot;₩&quot;\!\-#,##0_ ;_ &quot;₩&quot;* &quot;-&quot;_ ;_ @_ "/>
    <numFmt numFmtId="184" formatCode="_ &quot;₩&quot;* #,##0.00_ ;_ &quot;₩&quot;* &quot;₩&quot;\!\-#,##0.00_ ;_ &quot;₩&quot;* &quot;-&quot;??_ ;_ @_ "/>
    <numFmt numFmtId="185" formatCode="_ * #,##0.00_ ;_ * &quot;₩&quot;\!\-#,##0.00_ ;_ * &quot;-&quot;??_ ;_ @_ "/>
    <numFmt numFmtId="186" formatCode="_-* #,##0.00_-;\-* #,##0.00_-;_-* &quot;-&quot;?_-;_-@_-"/>
    <numFmt numFmtId="187" formatCode="0.00_);[Red]\(0.00\)"/>
    <numFmt numFmtId="188" formatCode="#,##0.00_ ;[Red]\-#,##0.00\ "/>
    <numFmt numFmtId="189" formatCode="&quot;(D=&quot;###&quot;MM)&quot;"/>
    <numFmt numFmtId="190" formatCode="_-* #,##0.00_-;\-* #,##0.00_-;_-* &quot;-&quot;_-;_-@_-"/>
    <numFmt numFmtId="191" formatCode="#."/>
    <numFmt numFmtId="192" formatCode="0_ "/>
    <numFmt numFmtId="193" formatCode="#,##0.0"/>
    <numFmt numFmtId="194" formatCode="&quot;$&quot;#,##0_);[Red]\(&quot;$&quot;#,##0\)"/>
    <numFmt numFmtId="195" formatCode="&quot;No.&quot;00&quot;+&quot;00.0\ "/>
  </numFmts>
  <fonts count="52">
    <font>
      <sz val="10"/>
      <name val="굴림체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9"/>
      <name val="굴림"/>
      <family val="3"/>
      <charset val="129"/>
    </font>
    <font>
      <b/>
      <sz val="14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¹UAAA¼"/>
      <family val="3"/>
      <charset val="129"/>
    </font>
    <font>
      <sz val="10"/>
      <name val="Times New Roman"/>
      <family val="1"/>
    </font>
    <font>
      <sz val="8"/>
      <name val="굴림체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color indexed="10"/>
      <name val="맑은 고딕"/>
      <family val="3"/>
      <charset val="129"/>
      <scheme val="major"/>
    </font>
    <font>
      <sz val="1"/>
      <color indexed="8"/>
      <name val="Courier"/>
      <family val="3"/>
    </font>
    <font>
      <sz val="12"/>
      <name val="¹????¼"/>
      <family val="1"/>
      <charset val="129"/>
    </font>
    <font>
      <sz val="12"/>
      <name val="¹????¼"/>
      <family val="3"/>
      <charset val="129"/>
    </font>
    <font>
      <sz val="1"/>
      <color indexed="16"/>
      <name val="Courier"/>
      <family val="3"/>
    </font>
    <font>
      <sz val="12"/>
      <name val="Times New Roman"/>
      <family val="1"/>
    </font>
    <font>
      <sz val="9"/>
      <name val="새굴림"/>
      <family val="1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1"/>
      <charset val="129"/>
    </font>
    <font>
      <sz val="12"/>
      <name val="굴림체"/>
      <family val="3"/>
      <charset val="129"/>
    </font>
    <font>
      <sz val="11"/>
      <name val="µ¸¿ò"/>
      <family val="3"/>
      <charset val="129"/>
    </font>
    <font>
      <sz val="8"/>
      <name val="¹UAAA¼"/>
      <family val="1"/>
      <charset val="129"/>
    </font>
    <font>
      <sz val="10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Arial"/>
      <family val="2"/>
    </font>
    <font>
      <sz val="10"/>
      <name val="¹ÙÅÁÃ¼"/>
      <family val="3"/>
      <charset val="129"/>
    </font>
    <font>
      <sz val="10"/>
      <name val="바탕체"/>
      <family val="1"/>
      <charset val="129"/>
    </font>
    <font>
      <u/>
      <sz val="8.5"/>
      <color indexed="36"/>
      <name val="바탕체"/>
      <family val="1"/>
      <charset val="129"/>
    </font>
    <font>
      <u/>
      <sz val="8.5"/>
      <color indexed="12"/>
      <name val="바탕체"/>
      <family val="1"/>
      <charset val="129"/>
    </font>
    <font>
      <sz val="10"/>
      <name val="PragmaticaCTT"/>
      <family val="1"/>
    </font>
    <font>
      <sz val="10"/>
      <name val="돋움체"/>
      <family val="3"/>
      <charset val="129"/>
    </font>
    <font>
      <b/>
      <sz val="18"/>
      <color indexed="8"/>
      <name val="맑은 고딕"/>
      <family val="3"/>
      <charset val="129"/>
    </font>
    <font>
      <b/>
      <u/>
      <sz val="16"/>
      <name val="돋움"/>
      <family val="3"/>
      <charset val="129"/>
    </font>
    <font>
      <sz val="16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lightUp"/>
    </fill>
    <fill>
      <patternFill patternType="gray0625"/>
    </fill>
    <fill>
      <patternFill patternType="darkUp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darkTrellis">
        <bgColor theme="0"/>
      </patternFill>
    </fill>
    <fill>
      <patternFill patternType="lightUp">
        <bgColor theme="0"/>
      </patternFill>
    </fill>
    <fill>
      <patternFill patternType="gray0625">
        <bgColor theme="0"/>
      </patternFill>
    </fill>
    <fill>
      <patternFill patternType="darkUp">
        <bgColor theme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33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6" fillId="0" borderId="0"/>
    <xf numFmtId="183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" fillId="0" borderId="0"/>
    <xf numFmtId="0" fontId="2" fillId="0" borderId="0">
      <protection locked="0"/>
    </xf>
    <xf numFmtId="0" fontId="4" fillId="0" borderId="0" applyFont="0" applyFill="0" applyBorder="0" applyAlignment="0" applyProtection="0"/>
    <xf numFmtId="0" fontId="2" fillId="0" borderId="0">
      <protection locked="0"/>
    </xf>
    <xf numFmtId="0" fontId="2" fillId="0" borderId="0" applyFont="0" applyFill="0" applyBorder="0" applyAlignment="0" applyProtection="0"/>
    <xf numFmtId="0" fontId="11" fillId="0" borderId="0"/>
    <xf numFmtId="0" fontId="3" fillId="0" borderId="0"/>
    <xf numFmtId="0" fontId="4" fillId="0" borderId="0" applyNumberFormat="0" applyFill="0" applyBorder="0" applyAlignment="0" applyProtection="0"/>
    <xf numFmtId="0" fontId="2" fillId="0" borderId="0">
      <protection locked="0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91" fontId="21" fillId="0" borderId="0">
      <protection locked="0"/>
    </xf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91" fontId="21" fillId="0" borderId="0">
      <protection locked="0"/>
    </xf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protection locked="0"/>
    </xf>
    <xf numFmtId="0" fontId="25" fillId="0" borderId="0"/>
    <xf numFmtId="192" fontId="26" fillId="0" borderId="0">
      <protection locked="0"/>
    </xf>
    <xf numFmtId="192" fontId="26" fillId="0" borderId="0">
      <protection locked="0"/>
    </xf>
    <xf numFmtId="3" fontId="27" fillId="0" borderId="20">
      <alignment horizontal="right" vertical="center"/>
    </xf>
    <xf numFmtId="0" fontId="28" fillId="0" borderId="0" applyFont="0" applyFill="0" applyBorder="0" applyAlignment="0" applyProtection="0"/>
    <xf numFmtId="0" fontId="21" fillId="0" borderId="0">
      <protection locked="0"/>
    </xf>
    <xf numFmtId="178" fontId="4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1" fillId="0" borderId="0">
      <protection locked="0"/>
    </xf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0" fontId="24" fillId="0" borderId="0">
      <protection locked="0"/>
    </xf>
    <xf numFmtId="0" fontId="21" fillId="0" borderId="0">
      <protection locked="0"/>
    </xf>
    <xf numFmtId="191" fontId="21" fillId="0" borderId="0">
      <protection locked="0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92" fontId="26" fillId="0" borderId="0">
      <protection locked="0"/>
    </xf>
    <xf numFmtId="0" fontId="24" fillId="0" borderId="0">
      <protection locked="0"/>
    </xf>
    <xf numFmtId="0" fontId="21" fillId="0" borderId="0">
      <protection locked="0"/>
    </xf>
    <xf numFmtId="0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92" fontId="26" fillId="0" borderId="0">
      <protection locked="0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21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5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34" fillId="0" borderId="0"/>
    <xf numFmtId="0" fontId="13" fillId="0" borderId="0"/>
    <xf numFmtId="0" fontId="35" fillId="0" borderId="0"/>
    <xf numFmtId="0" fontId="36" fillId="0" borderId="0"/>
    <xf numFmtId="0" fontId="37" fillId="0" borderId="0"/>
    <xf numFmtId="0" fontId="10" fillId="0" borderId="0"/>
    <xf numFmtId="0" fontId="38" fillId="0" borderId="0"/>
    <xf numFmtId="37" fontId="31" fillId="0" borderId="0"/>
    <xf numFmtId="37" fontId="13" fillId="0" borderId="0"/>
    <xf numFmtId="0" fontId="10" fillId="0" borderId="0"/>
    <xf numFmtId="0" fontId="13" fillId="0" borderId="0"/>
    <xf numFmtId="0" fontId="38" fillId="0" borderId="0"/>
    <xf numFmtId="0" fontId="38" fillId="0" borderId="0"/>
    <xf numFmtId="0" fontId="31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39" fillId="0" borderId="0"/>
    <xf numFmtId="0" fontId="31" fillId="0" borderId="0"/>
    <xf numFmtId="38" fontId="4" fillId="0" borderId="0" applyFont="0" applyFill="0" applyBorder="0" applyAlignment="0" applyProtection="0"/>
    <xf numFmtId="193" fontId="40" fillId="0" borderId="0" applyFill="0" applyBorder="0" applyAlignment="0" applyProtection="0"/>
    <xf numFmtId="193" fontId="40" fillId="0" borderId="0" applyFill="0" applyBorder="0" applyAlignment="0" applyProtection="0"/>
    <xf numFmtId="193" fontId="40" fillId="0" borderId="0" applyFill="0" applyBorder="0" applyAlignment="0" applyProtection="0"/>
    <xf numFmtId="194" fontId="4" fillId="0" borderId="0" applyFont="0" applyFill="0" applyBorder="0" applyAlignment="0" applyProtection="0"/>
    <xf numFmtId="0" fontId="2" fillId="0" borderId="2" applyFill="0" applyBorder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" fillId="0" borderId="0"/>
    <xf numFmtId="179" fontId="4" fillId="0" borderId="0" applyFont="0" applyFill="0" applyBorder="0" applyAlignment="0" applyProtection="0"/>
    <xf numFmtId="0" fontId="43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1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4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369">
    <xf numFmtId="0" fontId="0" fillId="0" borderId="0" xfId="0"/>
    <xf numFmtId="0" fontId="6" fillId="0" borderId="0" xfId="1" applyFont="1" applyAlignment="1" applyProtection="1">
      <alignment horizontal="center" vertical="center"/>
      <protection hidden="1"/>
    </xf>
    <xf numFmtId="0" fontId="6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4" applyFont="1" applyAlignment="1" applyProtection="1">
      <alignment horizontal="center" vertical="center"/>
      <protection hidden="1"/>
    </xf>
    <xf numFmtId="0" fontId="6" fillId="0" borderId="22" xfId="4" applyFont="1" applyBorder="1" applyAlignment="1">
      <alignment horizontal="center" vertical="center"/>
    </xf>
    <xf numFmtId="0" fontId="9" fillId="0" borderId="0" xfId="7" applyFont="1" applyAlignment="1">
      <alignment vertical="center"/>
    </xf>
    <xf numFmtId="0" fontId="6" fillId="0" borderId="0" xfId="5" applyFont="1" applyAlignment="1" applyProtection="1">
      <alignment horizontal="center" vertical="center"/>
      <protection hidden="1"/>
    </xf>
    <xf numFmtId="0" fontId="6" fillId="5" borderId="7" xfId="5" applyFont="1" applyFill="1" applyBorder="1" applyAlignment="1" applyProtection="1">
      <alignment horizontal="center" vertical="center"/>
      <protection hidden="1"/>
    </xf>
    <xf numFmtId="0" fontId="6" fillId="5" borderId="8" xfId="5" applyFont="1" applyFill="1" applyBorder="1" applyAlignment="1" applyProtection="1">
      <alignment horizontal="centerContinuous" vertical="center"/>
      <protection hidden="1"/>
    </xf>
    <xf numFmtId="0" fontId="6" fillId="5" borderId="9" xfId="5" applyFont="1" applyFill="1" applyBorder="1" applyAlignment="1" applyProtection="1">
      <alignment horizontal="centerContinuous" vertical="center"/>
      <protection hidden="1"/>
    </xf>
    <xf numFmtId="0" fontId="6" fillId="5" borderId="8" xfId="5" applyFont="1" applyFill="1" applyBorder="1" applyAlignment="1" applyProtection="1">
      <alignment horizontal="center" vertical="center"/>
      <protection hidden="1"/>
    </xf>
    <xf numFmtId="0" fontId="6" fillId="5" borderId="10" xfId="5" applyFont="1" applyFill="1" applyBorder="1" applyAlignment="1" applyProtection="1">
      <alignment horizontal="center" vertical="center"/>
      <protection hidden="1"/>
    </xf>
    <xf numFmtId="0" fontId="6" fillId="5" borderId="11" xfId="5" applyFont="1" applyFill="1" applyBorder="1" applyAlignment="1" applyProtection="1">
      <alignment horizontal="centerContinuous" vertical="center"/>
      <protection hidden="1"/>
    </xf>
    <xf numFmtId="0" fontId="6" fillId="0" borderId="12" xfId="5" applyFont="1" applyBorder="1" applyAlignment="1" applyProtection="1">
      <alignment horizontal="center" vertical="center"/>
      <protection hidden="1"/>
    </xf>
    <xf numFmtId="0" fontId="6" fillId="0" borderId="4" xfId="5" quotePrefix="1" applyFont="1" applyBorder="1" applyAlignment="1" applyProtection="1">
      <alignment horizontal="center" vertical="center"/>
      <protection hidden="1"/>
    </xf>
    <xf numFmtId="0" fontId="6" fillId="0" borderId="0" xfId="5" applyFont="1" applyAlignment="1" applyProtection="1">
      <alignment horizontal="left" vertical="center"/>
      <protection hidden="1"/>
    </xf>
    <xf numFmtId="0" fontId="6" fillId="0" borderId="4" xfId="5" applyFont="1" applyBorder="1" applyAlignment="1" applyProtection="1">
      <alignment horizontal="center" vertical="center"/>
      <protection hidden="1"/>
    </xf>
    <xf numFmtId="0" fontId="6" fillId="0" borderId="6" xfId="5" applyFont="1" applyBorder="1" applyAlignment="1" applyProtection="1">
      <alignment horizontal="center" vertical="center"/>
      <protection hidden="1"/>
    </xf>
    <xf numFmtId="0" fontId="6" fillId="0" borderId="0" xfId="5" applyFont="1"/>
    <xf numFmtId="0" fontId="6" fillId="0" borderId="3" xfId="5" applyFont="1" applyBorder="1" applyAlignment="1" applyProtection="1">
      <alignment horizontal="center" vertical="center"/>
      <protection hidden="1"/>
    </xf>
    <xf numFmtId="0" fontId="6" fillId="0" borderId="5" xfId="5" applyFont="1" applyBorder="1" applyAlignment="1" applyProtection="1">
      <alignment horizontal="center" vertical="center"/>
      <protection hidden="1"/>
    </xf>
    <xf numFmtId="0" fontId="6" fillId="2" borderId="0" xfId="5" applyFont="1" applyFill="1" applyAlignment="1" applyProtection="1">
      <alignment horizontal="center" vertical="center"/>
      <protection hidden="1"/>
    </xf>
    <xf numFmtId="0" fontId="6" fillId="4" borderId="0" xfId="5" applyFont="1" applyFill="1" applyAlignment="1" applyProtection="1">
      <alignment horizontal="center" vertical="center"/>
      <protection hidden="1"/>
    </xf>
    <xf numFmtId="0" fontId="6" fillId="4" borderId="5" xfId="5" applyFont="1" applyFill="1" applyBorder="1" applyAlignment="1" applyProtection="1">
      <alignment horizontal="center" vertical="center"/>
      <protection hidden="1"/>
    </xf>
    <xf numFmtId="0" fontId="6" fillId="0" borderId="12" xfId="5" applyFont="1" applyBorder="1" applyAlignment="1" applyProtection="1">
      <alignment horizontal="left" vertical="center"/>
      <protection hidden="1"/>
    </xf>
    <xf numFmtId="0" fontId="6" fillId="0" borderId="0" xfId="5" quotePrefix="1" applyFont="1" applyAlignment="1" applyProtection="1">
      <alignment horizontal="center" vertical="center"/>
      <protection hidden="1"/>
    </xf>
    <xf numFmtId="40" fontId="6" fillId="0" borderId="4" xfId="5" applyNumberFormat="1" applyFont="1" applyBorder="1" applyAlignment="1" applyProtection="1">
      <alignment horizontal="center" vertical="center"/>
      <protection hidden="1"/>
    </xf>
    <xf numFmtId="40" fontId="6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5" applyFont="1" applyAlignment="1" applyProtection="1">
      <alignment vertical="center"/>
      <protection hidden="1"/>
    </xf>
    <xf numFmtId="40" fontId="6" fillId="0" borderId="0" xfId="5" applyNumberFormat="1" applyFont="1" applyAlignment="1" applyProtection="1">
      <alignment horizontal="center" vertical="center"/>
      <protection hidden="1"/>
    </xf>
    <xf numFmtId="0" fontId="6" fillId="0" borderId="0" xfId="5" quotePrefix="1" applyFont="1" applyAlignment="1" applyProtection="1">
      <alignment horizontal="left" vertical="center"/>
      <protection hidden="1"/>
    </xf>
    <xf numFmtId="2" fontId="6" fillId="0" borderId="0" xfId="5" applyNumberFormat="1" applyFont="1" applyAlignment="1" applyProtection="1">
      <alignment horizontal="center" vertical="center"/>
      <protection hidden="1"/>
    </xf>
    <xf numFmtId="40" fontId="6" fillId="0" borderId="6" xfId="5" applyNumberFormat="1" applyFont="1" applyBorder="1" applyAlignment="1" applyProtection="1">
      <alignment horizontal="center" vertical="center"/>
      <protection hidden="1"/>
    </xf>
    <xf numFmtId="0" fontId="6" fillId="0" borderId="12" xfId="4" applyFont="1" applyBorder="1" applyAlignment="1" applyProtection="1">
      <alignment horizontal="center" vertical="center"/>
      <protection hidden="1"/>
    </xf>
    <xf numFmtId="0" fontId="6" fillId="0" borderId="4" xfId="4" applyFont="1" applyBorder="1" applyAlignment="1" applyProtection="1">
      <alignment horizontal="center"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6" fillId="0" borderId="0" xfId="4" applyFont="1" applyAlignment="1" applyProtection="1">
      <alignment horizontal="left" vertical="center"/>
      <protection hidden="1"/>
    </xf>
    <xf numFmtId="0" fontId="6" fillId="0" borderId="3" xfId="4" applyFont="1" applyBorder="1" applyAlignment="1" applyProtection="1">
      <alignment horizontal="center" vertical="center"/>
      <protection hidden="1"/>
    </xf>
    <xf numFmtId="0" fontId="6" fillId="0" borderId="6" xfId="4" applyFont="1" applyBorder="1" applyAlignment="1" applyProtection="1">
      <alignment horizontal="center" vertical="center"/>
      <protection hidden="1"/>
    </xf>
    <xf numFmtId="176" fontId="6" fillId="0" borderId="0" xfId="5" applyNumberFormat="1" applyFont="1" applyAlignment="1" applyProtection="1">
      <alignment horizontal="center" vertical="center"/>
      <protection hidden="1"/>
    </xf>
    <xf numFmtId="38" fontId="6" fillId="0" borderId="0" xfId="5" applyNumberFormat="1" applyFont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4" xfId="1" quotePrefix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left" vertical="center"/>
      <protection hidden="1"/>
    </xf>
    <xf numFmtId="2" fontId="6" fillId="0" borderId="4" xfId="1" applyNumberFormat="1" applyFont="1" applyBorder="1" applyAlignment="1" applyProtection="1">
      <alignment horizontal="center" vertical="center"/>
      <protection hidden="1"/>
    </xf>
    <xf numFmtId="0" fontId="6" fillId="0" borderId="13" xfId="4" applyFont="1" applyBorder="1" applyAlignment="1" applyProtection="1">
      <alignment horizontal="center" vertical="center"/>
      <protection hidden="1"/>
    </xf>
    <xf numFmtId="0" fontId="6" fillId="0" borderId="12" xfId="4" applyFont="1" applyBorder="1" applyAlignment="1" applyProtection="1">
      <alignment horizontal="left" vertical="center"/>
      <protection hidden="1"/>
    </xf>
    <xf numFmtId="40" fontId="6" fillId="0" borderId="0" xfId="4" applyNumberFormat="1" applyFont="1" applyAlignment="1" applyProtection="1">
      <alignment horizontal="center" vertical="center"/>
      <protection hidden="1"/>
    </xf>
    <xf numFmtId="0" fontId="6" fillId="0" borderId="0" xfId="4" quotePrefix="1" applyFont="1" applyAlignment="1" applyProtection="1">
      <alignment horizontal="center" vertical="center"/>
      <protection hidden="1"/>
    </xf>
    <xf numFmtId="1" fontId="6" fillId="0" borderId="0" xfId="4" applyNumberFormat="1" applyFont="1" applyAlignment="1" applyProtection="1">
      <alignment horizontal="center" vertical="center"/>
      <protection hidden="1"/>
    </xf>
    <xf numFmtId="177" fontId="6" fillId="0" borderId="0" xfId="4" applyNumberFormat="1" applyFont="1" applyAlignment="1" applyProtection="1">
      <alignment vertical="center"/>
      <protection hidden="1"/>
    </xf>
    <xf numFmtId="176" fontId="6" fillId="0" borderId="0" xfId="4" applyNumberFormat="1" applyFont="1" applyAlignment="1" applyProtection="1">
      <alignment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3" xfId="26" applyFont="1" applyBorder="1" applyAlignment="1" applyProtection="1">
      <alignment horizontal="left" vertical="center"/>
      <protection hidden="1"/>
    </xf>
    <xf numFmtId="0" fontId="6" fillId="0" borderId="4" xfId="26" applyFont="1" applyBorder="1" applyAlignment="1" applyProtection="1">
      <alignment horizontal="left" vertical="center"/>
      <protection hidden="1"/>
    </xf>
    <xf numFmtId="0" fontId="6" fillId="0" borderId="0" xfId="26" applyFont="1" applyAlignment="1" applyProtection="1">
      <alignment horizontal="center" vertical="center"/>
      <protection hidden="1"/>
    </xf>
    <xf numFmtId="0" fontId="6" fillId="0" borderId="0" xfId="26" applyFont="1" applyAlignment="1" applyProtection="1">
      <alignment horizontal="left" vertical="center"/>
      <protection hidden="1"/>
    </xf>
    <xf numFmtId="0" fontId="6" fillId="0" borderId="0" xfId="26" quotePrefix="1" applyFont="1" applyAlignment="1" applyProtection="1">
      <alignment horizontal="center" vertical="center"/>
      <protection hidden="1"/>
    </xf>
    <xf numFmtId="0" fontId="6" fillId="0" borderId="6" xfId="26" applyFont="1" applyBorder="1" applyAlignment="1" applyProtection="1">
      <alignment horizontal="center" vertical="center"/>
      <protection hidden="1"/>
    </xf>
    <xf numFmtId="40" fontId="6" fillId="0" borderId="4" xfId="26" applyNumberFormat="1" applyFont="1" applyBorder="1" applyAlignment="1" applyProtection="1">
      <alignment horizontal="right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17" xfId="1" applyFont="1" applyBorder="1" applyAlignment="1" applyProtection="1">
      <alignment horizontal="center" vertical="center"/>
      <protection hidden="1"/>
    </xf>
    <xf numFmtId="0" fontId="6" fillId="0" borderId="18" xfId="1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quotePrefix="1" applyFont="1" applyAlignment="1" applyProtection="1">
      <alignment horizontal="center" vertical="center"/>
      <protection hidden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 applyProtection="1">
      <alignment horizontal="left" vertical="center"/>
      <protection hidden="1"/>
    </xf>
    <xf numFmtId="177" fontId="6" fillId="0" borderId="5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7" fontId="6" fillId="0" borderId="17" xfId="0" applyNumberFormat="1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0" borderId="2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181" fontId="6" fillId="0" borderId="21" xfId="4" applyNumberFormat="1" applyFont="1" applyBorder="1" applyAlignment="1">
      <alignment horizontal="right" vertical="center"/>
    </xf>
    <xf numFmtId="0" fontId="6" fillId="0" borderId="21" xfId="4" applyFont="1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182" fontId="6" fillId="0" borderId="22" xfId="1" applyNumberFormat="1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181" fontId="6" fillId="0" borderId="23" xfId="4" applyNumberFormat="1" applyFont="1" applyBorder="1" applyAlignment="1">
      <alignment horizontal="right" vertical="center"/>
    </xf>
    <xf numFmtId="182" fontId="6" fillId="0" borderId="24" xfId="1" applyNumberFormat="1" applyFont="1" applyBorder="1" applyAlignment="1">
      <alignment horizontal="center" vertical="center"/>
    </xf>
    <xf numFmtId="0" fontId="6" fillId="5" borderId="2" xfId="5" applyFont="1" applyFill="1" applyBorder="1" applyAlignment="1" applyProtection="1">
      <alignment horizontal="center" vertical="center"/>
      <protection hidden="1"/>
    </xf>
    <xf numFmtId="0" fontId="6" fillId="5" borderId="2" xfId="5" applyFont="1" applyFill="1" applyBorder="1" applyAlignment="1" applyProtection="1">
      <alignment horizontal="centerContinuous" vertical="center"/>
      <protection hidden="1"/>
    </xf>
    <xf numFmtId="0" fontId="6" fillId="5" borderId="2" xfId="1" applyFont="1" applyFill="1" applyBorder="1" applyAlignment="1" applyProtection="1">
      <alignment horizontal="center" vertical="center"/>
      <protection hidden="1"/>
    </xf>
    <xf numFmtId="0" fontId="6" fillId="5" borderId="2" xfId="1" applyFont="1" applyFill="1" applyBorder="1" applyAlignment="1" applyProtection="1">
      <alignment horizontal="centerContinuous" vertical="center"/>
      <protection hidden="1"/>
    </xf>
    <xf numFmtId="40" fontId="6" fillId="0" borderId="0" xfId="26" applyNumberFormat="1" applyFont="1" applyAlignment="1" applyProtection="1">
      <alignment horizontal="center" vertical="center"/>
      <protection hidden="1"/>
    </xf>
    <xf numFmtId="2" fontId="6" fillId="0" borderId="0" xfId="26" applyNumberFormat="1" applyFont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186" fontId="9" fillId="0" borderId="21" xfId="4" applyNumberFormat="1" applyFont="1" applyBorder="1" applyAlignment="1">
      <alignment horizontal="right" vertical="center"/>
    </xf>
    <xf numFmtId="186" fontId="6" fillId="0" borderId="21" xfId="4" applyNumberFormat="1" applyFont="1" applyBorder="1" applyAlignment="1">
      <alignment horizontal="right" vertical="center"/>
    </xf>
    <xf numFmtId="186" fontId="9" fillId="0" borderId="23" xfId="4" applyNumberFormat="1" applyFont="1" applyBorder="1" applyAlignment="1">
      <alignment horizontal="right" vertical="center"/>
    </xf>
    <xf numFmtId="186" fontId="6" fillId="0" borderId="23" xfId="4" applyNumberFormat="1" applyFont="1" applyBorder="1" applyAlignment="1">
      <alignment horizontal="right" vertical="center"/>
    </xf>
    <xf numFmtId="0" fontId="6" fillId="0" borderId="34" xfId="4" applyFont="1" applyBorder="1" applyAlignment="1">
      <alignment horizontal="center" vertical="center"/>
    </xf>
    <xf numFmtId="0" fontId="17" fillId="0" borderId="0" xfId="33" applyFont="1" applyAlignment="1"/>
    <xf numFmtId="0" fontId="18" fillId="0" borderId="28" xfId="33" applyFont="1" applyBorder="1" applyAlignment="1" applyProtection="1">
      <alignment horizontal="center" vertical="center"/>
      <protection hidden="1"/>
    </xf>
    <xf numFmtId="0" fontId="19" fillId="0" borderId="0" xfId="33" applyFont="1" applyAlignment="1"/>
    <xf numFmtId="0" fontId="19" fillId="0" borderId="35" xfId="33" applyFont="1" applyBorder="1" applyAlignment="1" applyProtection="1">
      <alignment horizontal="center" vertical="center"/>
      <protection hidden="1"/>
    </xf>
    <xf numFmtId="0" fontId="19" fillId="0" borderId="35" xfId="33" quotePrefix="1" applyFont="1" applyBorder="1" applyAlignment="1" applyProtection="1">
      <alignment horizontal="center" vertical="center"/>
      <protection hidden="1"/>
    </xf>
    <xf numFmtId="0" fontId="19" fillId="0" borderId="31" xfId="33" quotePrefix="1" applyFont="1" applyBorder="1" applyAlignment="1" applyProtection="1">
      <alignment horizontal="left" vertical="center"/>
      <protection hidden="1"/>
    </xf>
    <xf numFmtId="0" fontId="19" fillId="0" borderId="31" xfId="33" applyFont="1" applyBorder="1" applyAlignment="1" applyProtection="1">
      <alignment horizontal="center" vertical="center"/>
      <protection hidden="1"/>
    </xf>
    <xf numFmtId="0" fontId="19" fillId="0" borderId="36" xfId="33" applyFont="1" applyBorder="1" applyAlignment="1" applyProtection="1">
      <alignment horizontal="center" vertical="center"/>
      <protection hidden="1"/>
    </xf>
    <xf numFmtId="0" fontId="19" fillId="0" borderId="13" xfId="33" applyFont="1" applyBorder="1" applyAlignment="1" applyProtection="1">
      <alignment horizontal="center" vertical="center"/>
      <protection hidden="1"/>
    </xf>
    <xf numFmtId="0" fontId="19" fillId="0" borderId="0" xfId="33" applyFont="1" applyAlignment="1" applyProtection="1">
      <alignment horizontal="center" vertical="center"/>
      <protection hidden="1"/>
    </xf>
    <xf numFmtId="0" fontId="19" fillId="0" borderId="3" xfId="33" applyFont="1" applyBorder="1" applyAlignment="1" applyProtection="1">
      <alignment horizontal="center" vertical="center"/>
      <protection hidden="1"/>
    </xf>
    <xf numFmtId="0" fontId="18" fillId="0" borderId="13" xfId="33" applyFont="1" applyBorder="1" applyAlignment="1" applyProtection="1">
      <alignment horizontal="center" vertical="center"/>
      <protection hidden="1"/>
    </xf>
    <xf numFmtId="189" fontId="20" fillId="0" borderId="13" xfId="33" applyNumberFormat="1" applyFont="1" applyBorder="1" applyAlignment="1" applyProtection="1">
      <alignment horizontal="center" vertical="center"/>
      <protection hidden="1"/>
    </xf>
    <xf numFmtId="0" fontId="19" fillId="0" borderId="0" xfId="33" applyFont="1" applyProtection="1">
      <alignment vertical="center"/>
      <protection locked="0"/>
    </xf>
    <xf numFmtId="176" fontId="19" fillId="0" borderId="0" xfId="33" applyNumberFormat="1" applyFont="1" applyAlignment="1" applyProtection="1">
      <alignment horizontal="centerContinuous" vertical="center"/>
      <protection locked="0"/>
    </xf>
    <xf numFmtId="0" fontId="19" fillId="0" borderId="0" xfId="33" applyFont="1" applyAlignment="1" applyProtection="1">
      <alignment horizontal="centerContinuous" vertical="center"/>
      <protection locked="0"/>
    </xf>
    <xf numFmtId="0" fontId="19" fillId="0" borderId="0" xfId="33" quotePrefix="1" applyFont="1" applyAlignment="1" applyProtection="1">
      <alignment horizontal="center" vertical="center"/>
      <protection hidden="1"/>
    </xf>
    <xf numFmtId="0" fontId="19" fillId="0" borderId="3" xfId="33" applyFont="1" applyBorder="1" applyAlignment="1" applyProtection="1">
      <alignment horizontal="left" vertical="center"/>
      <protection hidden="1"/>
    </xf>
    <xf numFmtId="0" fontId="19" fillId="0" borderId="0" xfId="33" applyFont="1" applyAlignment="1" applyProtection="1">
      <alignment horizontal="right" vertical="center"/>
      <protection locked="0"/>
    </xf>
    <xf numFmtId="0" fontId="19" fillId="0" borderId="0" xfId="33" applyFont="1" applyAlignment="1" applyProtection="1">
      <alignment horizontal="center" vertical="center"/>
      <protection locked="0"/>
    </xf>
    <xf numFmtId="0" fontId="19" fillId="0" borderId="0" xfId="33" applyFont="1" applyAlignment="1" applyProtection="1">
      <alignment horizontal="left" vertical="center"/>
      <protection locked="0"/>
    </xf>
    <xf numFmtId="190" fontId="19" fillId="0" borderId="13" xfId="33" applyNumberFormat="1" applyFont="1" applyBorder="1" applyAlignment="1" applyProtection="1">
      <alignment horizontal="center" vertical="center"/>
      <protection hidden="1"/>
    </xf>
    <xf numFmtId="0" fontId="19" fillId="0" borderId="0" xfId="33" applyFont="1">
      <alignment vertical="center"/>
    </xf>
    <xf numFmtId="0" fontId="19" fillId="0" borderId="13" xfId="33" applyFont="1" applyBorder="1">
      <alignment vertical="center"/>
    </xf>
    <xf numFmtId="0" fontId="19" fillId="0" borderId="3" xfId="33" applyFont="1" applyBorder="1">
      <alignment vertical="center"/>
    </xf>
    <xf numFmtId="2" fontId="19" fillId="0" borderId="0" xfId="33" applyNumberFormat="1" applyFont="1" applyProtection="1">
      <alignment vertical="center"/>
      <protection locked="0"/>
    </xf>
    <xf numFmtId="1" fontId="19" fillId="0" borderId="0" xfId="33" applyNumberFormat="1" applyFont="1" applyProtection="1">
      <alignment vertical="center"/>
      <protection locked="0"/>
    </xf>
    <xf numFmtId="0" fontId="19" fillId="0" borderId="13" xfId="33" applyFont="1" applyBorder="1" applyAlignment="1" applyProtection="1">
      <alignment horizontal="left" vertical="center"/>
      <protection hidden="1"/>
    </xf>
    <xf numFmtId="0" fontId="19" fillId="0" borderId="15" xfId="33" applyFont="1" applyBorder="1" applyAlignment="1" applyProtection="1">
      <alignment horizontal="center" vertical="center"/>
      <protection hidden="1"/>
    </xf>
    <xf numFmtId="0" fontId="19" fillId="0" borderId="5" xfId="33" applyFont="1" applyBorder="1" applyAlignment="1" applyProtection="1">
      <alignment horizontal="center" vertical="center"/>
      <protection hidden="1"/>
    </xf>
    <xf numFmtId="0" fontId="19" fillId="0" borderId="18" xfId="33" applyFont="1" applyBorder="1" applyAlignment="1" applyProtection="1">
      <alignment horizontal="center" vertical="center"/>
      <protection hidden="1"/>
    </xf>
    <xf numFmtId="190" fontId="19" fillId="0" borderId="5" xfId="33" applyNumberFormat="1" applyFont="1" applyBorder="1" applyAlignment="1" applyProtection="1">
      <alignment horizontal="center" vertical="center"/>
      <protection hidden="1"/>
    </xf>
    <xf numFmtId="0" fontId="19" fillId="0" borderId="18" xfId="33" applyFont="1" applyBorder="1" applyAlignment="1" applyProtection="1">
      <alignment horizontal="left" vertical="center"/>
      <protection hidden="1"/>
    </xf>
    <xf numFmtId="0" fontId="19" fillId="0" borderId="0" xfId="33" applyFont="1" applyAlignment="1" applyProtection="1">
      <alignment horizontal="left" vertical="center"/>
      <protection hidden="1"/>
    </xf>
    <xf numFmtId="0" fontId="47" fillId="0" borderId="0" xfId="33" applyFont="1">
      <alignment vertical="center"/>
    </xf>
    <xf numFmtId="1" fontId="49" fillId="0" borderId="33" xfId="33" applyNumberFormat="1" applyFont="1" applyBorder="1" applyAlignment="1">
      <alignment horizontal="center" vertical="center" wrapText="1"/>
    </xf>
    <xf numFmtId="0" fontId="50" fillId="0" borderId="0" xfId="33" applyFont="1">
      <alignment vertical="center"/>
    </xf>
    <xf numFmtId="1" fontId="49" fillId="0" borderId="23" xfId="33" applyNumberFormat="1" applyFont="1" applyBorder="1" applyAlignment="1">
      <alignment horizontal="center" vertical="center" wrapText="1"/>
    </xf>
    <xf numFmtId="195" fontId="50" fillId="0" borderId="33" xfId="33" applyNumberFormat="1" applyFont="1" applyBorder="1" applyAlignment="1">
      <alignment horizontal="center" vertical="center"/>
    </xf>
    <xf numFmtId="0" fontId="50" fillId="0" borderId="34" xfId="33" applyFont="1" applyBorder="1" applyAlignment="1">
      <alignment horizontal="center" vertical="center" wrapText="1"/>
    </xf>
    <xf numFmtId="195" fontId="50" fillId="0" borderId="21" xfId="33" applyNumberFormat="1" applyFont="1" applyBorder="1" applyAlignment="1">
      <alignment horizontal="center" vertical="center"/>
    </xf>
    <xf numFmtId="0" fontId="50" fillId="0" borderId="22" xfId="33" applyFont="1" applyBorder="1" applyAlignment="1">
      <alignment horizontal="center" vertical="center" wrapText="1"/>
    </xf>
    <xf numFmtId="1" fontId="51" fillId="0" borderId="1" xfId="33" applyNumberFormat="1" applyFont="1" applyBorder="1" applyAlignment="1">
      <alignment vertical="center" wrapText="1"/>
    </xf>
    <xf numFmtId="1" fontId="51" fillId="0" borderId="25" xfId="33" applyNumberFormat="1" applyFont="1" applyBorder="1" applyAlignment="1">
      <alignment vertical="center" wrapText="1"/>
    </xf>
    <xf numFmtId="195" fontId="50" fillId="0" borderId="23" xfId="33" applyNumberFormat="1" applyFont="1" applyBorder="1" applyAlignment="1">
      <alignment horizontal="center" vertical="center"/>
    </xf>
    <xf numFmtId="0" fontId="50" fillId="0" borderId="24" xfId="33" applyFont="1" applyBorder="1" applyAlignment="1">
      <alignment horizontal="center" vertical="center" wrapText="1"/>
    </xf>
    <xf numFmtId="1" fontId="48" fillId="0" borderId="37" xfId="33" applyNumberFormat="1" applyFont="1" applyBorder="1" applyAlignment="1">
      <alignment horizontal="center" vertical="center"/>
    </xf>
    <xf numFmtId="1" fontId="48" fillId="0" borderId="38" xfId="33" applyNumberFormat="1" applyFont="1" applyBorder="1">
      <alignment vertical="center"/>
    </xf>
    <xf numFmtId="0" fontId="48" fillId="0" borderId="39" xfId="33" applyFont="1" applyBorder="1" applyAlignment="1">
      <alignment horizontal="center" vertical="center" wrapText="1"/>
    </xf>
    <xf numFmtId="0" fontId="48" fillId="0" borderId="0" xfId="33" applyFont="1">
      <alignment vertical="center"/>
    </xf>
    <xf numFmtId="1" fontId="51" fillId="0" borderId="0" xfId="33" applyNumberFormat="1" applyFont="1" applyAlignment="1">
      <alignment horizontal="center" vertical="center"/>
    </xf>
    <xf numFmtId="0" fontId="51" fillId="0" borderId="0" xfId="33" applyFont="1" applyAlignment="1">
      <alignment horizontal="center" vertical="center"/>
    </xf>
    <xf numFmtId="190" fontId="50" fillId="0" borderId="33" xfId="33" applyNumberFormat="1" applyFont="1" applyBorder="1" applyAlignment="1">
      <alignment horizontal="center" vertical="center"/>
    </xf>
    <xf numFmtId="190" fontId="50" fillId="0" borderId="21" xfId="33" applyNumberFormat="1" applyFont="1" applyBorder="1" applyAlignment="1">
      <alignment horizontal="center" vertical="center"/>
    </xf>
    <xf numFmtId="190" fontId="50" fillId="0" borderId="23" xfId="33" applyNumberFormat="1" applyFont="1" applyBorder="1" applyAlignment="1">
      <alignment horizontal="center" vertical="center"/>
    </xf>
    <xf numFmtId="190" fontId="19" fillId="0" borderId="40" xfId="33" applyNumberFormat="1" applyFont="1" applyBorder="1" applyAlignment="1" applyProtection="1">
      <alignment horizontal="center" vertical="center"/>
      <protection hidden="1"/>
    </xf>
    <xf numFmtId="0" fontId="6" fillId="0" borderId="21" xfId="4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 wrapText="1"/>
    </xf>
    <xf numFmtId="186" fontId="9" fillId="0" borderId="33" xfId="4" applyNumberFormat="1" applyFont="1" applyBorder="1" applyAlignment="1">
      <alignment horizontal="right" vertical="center"/>
    </xf>
    <xf numFmtId="186" fontId="6" fillId="0" borderId="33" xfId="4" applyNumberFormat="1" applyFont="1" applyBorder="1" applyAlignment="1">
      <alignment horizontal="right" vertical="center"/>
    </xf>
    <xf numFmtId="181" fontId="6" fillId="0" borderId="33" xfId="4" applyNumberFormat="1" applyFont="1" applyBorder="1" applyAlignment="1">
      <alignment horizontal="right" vertical="center"/>
    </xf>
    <xf numFmtId="190" fontId="48" fillId="0" borderId="38" xfId="33" applyNumberFormat="1" applyFont="1" applyBorder="1" applyAlignment="1">
      <alignment horizontal="center" vertical="center"/>
    </xf>
    <xf numFmtId="182" fontId="6" fillId="0" borderId="0" xfId="1" applyNumberFormat="1" applyFont="1" applyAlignment="1">
      <alignment horizontal="center" vertical="center"/>
    </xf>
    <xf numFmtId="0" fontId="6" fillId="0" borderId="42" xfId="4" applyFont="1" applyBorder="1" applyAlignment="1">
      <alignment horizontal="center" vertical="center"/>
    </xf>
    <xf numFmtId="186" fontId="6" fillId="0" borderId="42" xfId="4" applyNumberFormat="1" applyFont="1" applyBorder="1" applyAlignment="1">
      <alignment horizontal="right" vertical="center"/>
    </xf>
    <xf numFmtId="181" fontId="6" fillId="0" borderId="42" xfId="4" applyNumberFormat="1" applyFont="1" applyBorder="1" applyAlignment="1">
      <alignment horizontal="right" vertical="center"/>
    </xf>
    <xf numFmtId="182" fontId="6" fillId="0" borderId="43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82" fontId="6" fillId="0" borderId="0" xfId="1" applyNumberFormat="1" applyFont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6" fillId="5" borderId="25" xfId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/>
    </xf>
    <xf numFmtId="0" fontId="6" fillId="0" borderId="0" xfId="5" applyFont="1" applyAlignment="1" applyProtection="1">
      <alignment horizontal="center" vertical="center"/>
      <protection hidden="1"/>
    </xf>
    <xf numFmtId="40" fontId="6" fillId="0" borderId="0" xfId="5" applyNumberFormat="1" applyFont="1" applyAlignment="1" applyProtection="1">
      <alignment horizontal="center" vertical="center"/>
      <protection hidden="1"/>
    </xf>
    <xf numFmtId="40" fontId="6" fillId="0" borderId="0" xfId="0" applyNumberFormat="1" applyFont="1" applyAlignment="1" applyProtection="1">
      <alignment horizontal="center" vertical="center"/>
      <protection hidden="1"/>
    </xf>
    <xf numFmtId="0" fontId="6" fillId="0" borderId="4" xfId="5" applyFont="1" applyBorder="1" applyAlignment="1" applyProtection="1">
      <alignment horizontal="center" vertical="center"/>
      <protection hidden="1"/>
    </xf>
    <xf numFmtId="0" fontId="6" fillId="0" borderId="3" xfId="5" applyFont="1" applyBorder="1" applyAlignment="1" applyProtection="1">
      <alignment horizontal="center" vertical="center"/>
      <protection hidden="1"/>
    </xf>
    <xf numFmtId="176" fontId="6" fillId="0" borderId="0" xfId="5" applyNumberFormat="1" applyFont="1" applyAlignment="1" applyProtection="1">
      <alignment horizontal="center" vertical="center"/>
      <protection hidden="1"/>
    </xf>
    <xf numFmtId="38" fontId="6" fillId="0" borderId="0" xfId="5" applyNumberFormat="1" applyFont="1" applyAlignment="1" applyProtection="1">
      <alignment horizontal="center" vertical="center"/>
      <protection hidden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/>
      <protection hidden="1"/>
    </xf>
    <xf numFmtId="177" fontId="6" fillId="0" borderId="0" xfId="4" applyNumberFormat="1" applyFont="1" applyAlignment="1" applyProtection="1">
      <alignment horizontal="center" vertical="center"/>
      <protection hidden="1"/>
    </xf>
    <xf numFmtId="176" fontId="6" fillId="0" borderId="0" xfId="4" applyNumberFormat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2" fontId="6" fillId="0" borderId="0" xfId="26" applyNumberFormat="1" applyFont="1" applyAlignment="1" applyProtection="1">
      <alignment horizontal="center" vertical="center"/>
      <protection hidden="1"/>
    </xf>
    <xf numFmtId="40" fontId="6" fillId="0" borderId="0" xfId="26" applyNumberFormat="1" applyFont="1" applyAlignment="1" applyProtection="1">
      <alignment horizontal="center" vertical="center"/>
      <protection hidden="1"/>
    </xf>
    <xf numFmtId="0" fontId="6" fillId="0" borderId="2" xfId="4" applyFont="1" applyBorder="1" applyAlignment="1" applyProtection="1">
      <alignment horizontal="center" vertical="center"/>
      <protection hidden="1"/>
    </xf>
    <xf numFmtId="177" fontId="6" fillId="0" borderId="4" xfId="4" applyNumberFormat="1" applyFont="1" applyBorder="1" applyAlignment="1" applyProtection="1">
      <alignment horizontal="center" vertical="center"/>
      <protection hidden="1"/>
    </xf>
    <xf numFmtId="1" fontId="51" fillId="0" borderId="32" xfId="33" applyNumberFormat="1" applyFont="1" applyBorder="1" applyAlignment="1">
      <alignment horizontal="center" vertical="center" wrapText="1"/>
    </xf>
    <xf numFmtId="1" fontId="51" fillId="0" borderId="1" xfId="33" applyNumberFormat="1" applyFont="1" applyBorder="1" applyAlignment="1">
      <alignment horizontal="center" vertical="center" wrapText="1"/>
    </xf>
    <xf numFmtId="0" fontId="45" fillId="0" borderId="0" xfId="33" applyFont="1" applyAlignment="1">
      <alignment horizontal="center" vertical="center"/>
    </xf>
    <xf numFmtId="0" fontId="48" fillId="0" borderId="32" xfId="33" applyFont="1" applyBorder="1" applyAlignment="1">
      <alignment horizontal="center" vertical="center"/>
    </xf>
    <xf numFmtId="0" fontId="48" fillId="0" borderId="25" xfId="33" applyFont="1" applyBorder="1" applyAlignment="1">
      <alignment horizontal="center" vertical="center"/>
    </xf>
    <xf numFmtId="1" fontId="49" fillId="0" borderId="33" xfId="33" applyNumberFormat="1" applyFont="1" applyBorder="1" applyAlignment="1">
      <alignment horizontal="center" vertical="center"/>
    </xf>
    <xf numFmtId="1" fontId="49" fillId="0" borderId="23" xfId="33" applyNumberFormat="1" applyFont="1" applyBorder="1" applyAlignment="1">
      <alignment horizontal="center" vertical="center"/>
    </xf>
    <xf numFmtId="1" fontId="49" fillId="0" borderId="34" xfId="33" applyNumberFormat="1" applyFont="1" applyBorder="1" applyAlignment="1">
      <alignment horizontal="center" vertical="center"/>
    </xf>
    <xf numFmtId="1" fontId="49" fillId="0" borderId="24" xfId="33" applyNumberFormat="1" applyFont="1" applyBorder="1" applyAlignment="1">
      <alignment horizontal="center" vertical="center"/>
    </xf>
    <xf numFmtId="0" fontId="19" fillId="0" borderId="0" xfId="33" applyFont="1" applyAlignment="1" applyProtection="1">
      <alignment horizontal="center" vertical="center"/>
      <protection hidden="1"/>
    </xf>
    <xf numFmtId="1" fontId="19" fillId="0" borderId="0" xfId="33" applyNumberFormat="1" applyFont="1" applyAlignment="1" applyProtection="1">
      <alignment horizontal="right" vertical="center"/>
      <protection locked="0"/>
    </xf>
    <xf numFmtId="2" fontId="19" fillId="0" borderId="0" xfId="33" applyNumberFormat="1" applyFont="1" applyAlignment="1" applyProtection="1">
      <alignment horizontal="center" vertical="center"/>
      <protection locked="0"/>
    </xf>
    <xf numFmtId="1" fontId="19" fillId="0" borderId="0" xfId="33" applyNumberFormat="1" applyFont="1" applyAlignment="1" applyProtection="1">
      <alignment horizontal="center" vertical="center"/>
      <protection locked="0"/>
    </xf>
    <xf numFmtId="0" fontId="16" fillId="0" borderId="5" xfId="33" applyFont="1" applyBorder="1" applyAlignment="1">
      <alignment horizontal="center" vertical="center"/>
    </xf>
    <xf numFmtId="0" fontId="18" fillId="0" borderId="28" xfId="33" applyFont="1" applyBorder="1" applyAlignment="1" applyProtection="1">
      <alignment horizontal="center" vertical="center"/>
      <protection hidden="1"/>
    </xf>
    <xf numFmtId="0" fontId="18" fillId="0" borderId="29" xfId="33" applyFont="1" applyBorder="1" applyAlignment="1" applyProtection="1">
      <alignment horizontal="center" vertical="center"/>
      <protection hidden="1"/>
    </xf>
    <xf numFmtId="0" fontId="18" fillId="0" borderId="30" xfId="33" applyFont="1" applyBorder="1" applyAlignment="1" applyProtection="1">
      <alignment horizontal="center" vertical="center"/>
      <protection hidden="1"/>
    </xf>
    <xf numFmtId="0" fontId="19" fillId="0" borderId="0" xfId="33" applyFont="1" applyAlignment="1" applyProtection="1">
      <alignment horizontal="center" vertical="center" textRotation="90"/>
      <protection hidden="1"/>
    </xf>
    <xf numFmtId="0" fontId="9" fillId="6" borderId="0" xfId="7" applyFont="1" applyFill="1" applyAlignment="1">
      <alignment vertical="center"/>
    </xf>
    <xf numFmtId="0" fontId="6" fillId="6" borderId="0" xfId="5" applyFont="1" applyFill="1" applyAlignment="1" applyProtection="1">
      <alignment horizontal="center" vertical="center"/>
      <protection hidden="1"/>
    </xf>
    <xf numFmtId="0" fontId="6" fillId="6" borderId="2" xfId="5" applyFont="1" applyFill="1" applyBorder="1" applyAlignment="1" applyProtection="1">
      <alignment horizontal="center" vertical="center"/>
      <protection hidden="1"/>
    </xf>
    <xf numFmtId="0" fontId="6" fillId="6" borderId="2" xfId="5" applyFont="1" applyFill="1" applyBorder="1" applyAlignment="1" applyProtection="1">
      <alignment horizontal="centerContinuous" vertical="center"/>
      <protection hidden="1"/>
    </xf>
    <xf numFmtId="0" fontId="6" fillId="6" borderId="12" xfId="5" applyFont="1" applyFill="1" applyBorder="1" applyAlignment="1" applyProtection="1">
      <alignment horizontal="center" vertical="center"/>
      <protection hidden="1"/>
    </xf>
    <xf numFmtId="0" fontId="6" fillId="6" borderId="4" xfId="5" quotePrefix="1" applyFont="1" applyFill="1" applyBorder="1" applyAlignment="1" applyProtection="1">
      <alignment horizontal="center" vertical="center"/>
      <protection hidden="1"/>
    </xf>
    <xf numFmtId="0" fontId="6" fillId="6" borderId="0" xfId="5" applyFont="1" applyFill="1" applyAlignment="1" applyProtection="1">
      <alignment horizontal="left" vertical="center"/>
      <protection hidden="1"/>
    </xf>
    <xf numFmtId="0" fontId="6" fillId="6" borderId="4" xfId="5" applyFont="1" applyFill="1" applyBorder="1" applyAlignment="1" applyProtection="1">
      <alignment horizontal="center" vertical="center"/>
      <protection hidden="1"/>
    </xf>
    <xf numFmtId="0" fontId="6" fillId="6" borderId="6" xfId="5" applyFont="1" applyFill="1" applyBorder="1" applyAlignment="1" applyProtection="1">
      <alignment horizontal="center" vertical="center"/>
      <protection hidden="1"/>
    </xf>
    <xf numFmtId="0" fontId="6" fillId="6" borderId="4" xfId="5" applyFont="1" applyFill="1" applyBorder="1" applyAlignment="1" applyProtection="1">
      <alignment horizontal="center" vertical="center"/>
      <protection hidden="1"/>
    </xf>
    <xf numFmtId="0" fontId="6" fillId="6" borderId="0" xfId="5" applyFont="1" applyFill="1" applyAlignment="1" applyProtection="1">
      <alignment horizontal="center" vertical="center"/>
      <protection hidden="1"/>
    </xf>
    <xf numFmtId="0" fontId="6" fillId="6" borderId="3" xfId="5" applyFont="1" applyFill="1" applyBorder="1" applyAlignment="1" applyProtection="1">
      <alignment horizontal="center" vertical="center"/>
      <protection hidden="1"/>
    </xf>
    <xf numFmtId="0" fontId="6" fillId="6" borderId="0" xfId="5" applyFont="1" applyFill="1"/>
    <xf numFmtId="0" fontId="6" fillId="6" borderId="3" xfId="5" applyFont="1" applyFill="1" applyBorder="1" applyAlignment="1" applyProtection="1">
      <alignment horizontal="center" vertical="center"/>
      <protection hidden="1"/>
    </xf>
    <xf numFmtId="0" fontId="6" fillId="7" borderId="0" xfId="5" applyFont="1" applyFill="1" applyAlignment="1" applyProtection="1">
      <alignment horizontal="center" vertical="center"/>
      <protection hidden="1"/>
    </xf>
    <xf numFmtId="0" fontId="6" fillId="8" borderId="0" xfId="5" applyFont="1" applyFill="1" applyAlignment="1" applyProtection="1">
      <alignment horizontal="center" vertical="center"/>
      <protection hidden="1"/>
    </xf>
    <xf numFmtId="0" fontId="6" fillId="8" borderId="31" xfId="5" applyFont="1" applyFill="1" applyBorder="1" applyAlignment="1" applyProtection="1">
      <alignment horizontal="center" vertical="center"/>
      <protection hidden="1"/>
    </xf>
    <xf numFmtId="0" fontId="6" fillId="9" borderId="0" xfId="5" applyFont="1" applyFill="1" applyAlignment="1" applyProtection="1">
      <alignment horizontal="center" vertical="center"/>
      <protection hidden="1"/>
    </xf>
    <xf numFmtId="0" fontId="6" fillId="10" borderId="0" xfId="5" applyFont="1" applyFill="1" applyAlignment="1" applyProtection="1">
      <alignment horizontal="center" vertical="center"/>
      <protection hidden="1"/>
    </xf>
    <xf numFmtId="0" fontId="6" fillId="6" borderId="12" xfId="5" applyFont="1" applyFill="1" applyBorder="1" applyAlignment="1" applyProtection="1">
      <alignment horizontal="left" vertical="center"/>
      <protection hidden="1"/>
    </xf>
    <xf numFmtId="40" fontId="6" fillId="6" borderId="0" xfId="5" applyNumberFormat="1" applyFont="1" applyFill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left" vertical="center"/>
      <protection hidden="1"/>
    </xf>
    <xf numFmtId="0" fontId="6" fillId="6" borderId="0" xfId="5" quotePrefix="1" applyFont="1" applyFill="1" applyAlignment="1" applyProtection="1">
      <alignment horizontal="center" vertical="center"/>
      <protection hidden="1"/>
    </xf>
    <xf numFmtId="40" fontId="6" fillId="6" borderId="4" xfId="5" applyNumberFormat="1" applyFont="1" applyFill="1" applyBorder="1" applyAlignment="1" applyProtection="1">
      <alignment horizontal="center" vertic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40" fontId="6" fillId="6" borderId="0" xfId="0" applyNumberFormat="1" applyFont="1" applyFill="1" applyAlignment="1" applyProtection="1">
      <alignment horizontal="center" vertical="center"/>
      <protection hidden="1"/>
    </xf>
    <xf numFmtId="0" fontId="6" fillId="6" borderId="6" xfId="0" applyFont="1" applyFill="1" applyBorder="1" applyAlignment="1" applyProtection="1">
      <alignment horizontal="center" vertical="center"/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6" fillId="6" borderId="0" xfId="0" quotePrefix="1" applyFont="1" applyFill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6" borderId="0" xfId="0" quotePrefix="1" applyFont="1" applyFill="1" applyAlignment="1" applyProtection="1">
      <alignment horizontal="center" vertical="center"/>
      <protection hidden="1"/>
    </xf>
    <xf numFmtId="40" fontId="6" fillId="6" borderId="4" xfId="0" applyNumberFormat="1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/>
      <protection hidden="1"/>
    </xf>
    <xf numFmtId="40" fontId="6" fillId="6" borderId="0" xfId="0" applyNumberFormat="1" applyFont="1" applyFill="1" applyAlignment="1" applyProtection="1">
      <alignment horizontal="center" vertical="center"/>
      <protection hidden="1"/>
    </xf>
    <xf numFmtId="0" fontId="6" fillId="6" borderId="0" xfId="5" applyFont="1" applyFill="1" applyAlignment="1" applyProtection="1">
      <alignment vertical="center"/>
      <protection hidden="1"/>
    </xf>
    <xf numFmtId="40" fontId="6" fillId="6" borderId="0" xfId="5" applyNumberFormat="1" applyFont="1" applyFill="1" applyAlignment="1" applyProtection="1">
      <alignment horizontal="center" vertical="center"/>
      <protection hidden="1"/>
    </xf>
    <xf numFmtId="0" fontId="6" fillId="6" borderId="0" xfId="5" quotePrefix="1" applyFont="1" applyFill="1" applyAlignment="1" applyProtection="1">
      <alignment horizontal="left" vertical="center"/>
      <protection hidden="1"/>
    </xf>
    <xf numFmtId="2" fontId="6" fillId="6" borderId="0" xfId="5" applyNumberFormat="1" applyFont="1" applyFill="1" applyAlignment="1" applyProtection="1">
      <alignment horizontal="center" vertical="center"/>
      <protection hidden="1"/>
    </xf>
    <xf numFmtId="40" fontId="6" fillId="6" borderId="6" xfId="5" applyNumberFormat="1" applyFont="1" applyFill="1" applyBorder="1" applyAlignment="1" applyProtection="1">
      <alignment horizontal="center" vertical="center"/>
      <protection hidden="1"/>
    </xf>
    <xf numFmtId="0" fontId="6" fillId="6" borderId="12" xfId="4" applyFont="1" applyFill="1" applyBorder="1" applyAlignment="1" applyProtection="1">
      <alignment horizontal="center" vertical="center"/>
      <protection hidden="1"/>
    </xf>
    <xf numFmtId="0" fontId="6" fillId="6" borderId="4" xfId="4" applyFont="1" applyFill="1" applyBorder="1" applyAlignment="1" applyProtection="1">
      <alignment horizontal="center" vertical="center"/>
      <protection hidden="1"/>
    </xf>
    <xf numFmtId="0" fontId="6" fillId="6" borderId="0" xfId="4" applyFont="1" applyFill="1" applyAlignment="1" applyProtection="1">
      <alignment vertical="center"/>
      <protection hidden="1"/>
    </xf>
    <xf numFmtId="0" fontId="6" fillId="6" borderId="0" xfId="4" applyFont="1" applyFill="1" applyAlignment="1" applyProtection="1">
      <alignment horizontal="center" vertical="center"/>
      <protection hidden="1"/>
    </xf>
    <xf numFmtId="0" fontId="6" fillId="6" borderId="0" xfId="4" applyFont="1" applyFill="1" applyAlignment="1" applyProtection="1">
      <alignment horizontal="left" vertical="center"/>
      <protection hidden="1"/>
    </xf>
    <xf numFmtId="0" fontId="6" fillId="6" borderId="3" xfId="4" applyFont="1" applyFill="1" applyBorder="1" applyAlignment="1" applyProtection="1">
      <alignment horizontal="center" vertical="center"/>
      <protection hidden="1"/>
    </xf>
    <xf numFmtId="176" fontId="6" fillId="6" borderId="0" xfId="5" applyNumberFormat="1" applyFont="1" applyFill="1" applyAlignment="1" applyProtection="1">
      <alignment vertical="center"/>
      <protection hidden="1"/>
    </xf>
    <xf numFmtId="0" fontId="6" fillId="6" borderId="6" xfId="4" applyFont="1" applyFill="1" applyBorder="1" applyAlignment="1" applyProtection="1">
      <alignment horizontal="center" vertical="center"/>
      <protection hidden="1"/>
    </xf>
    <xf numFmtId="176" fontId="6" fillId="6" borderId="0" xfId="5" applyNumberFormat="1" applyFont="1" applyFill="1" applyAlignment="1" applyProtection="1">
      <alignment horizontal="center" vertical="center"/>
      <protection hidden="1"/>
    </xf>
    <xf numFmtId="176" fontId="6" fillId="6" borderId="0" xfId="5" applyNumberFormat="1" applyFont="1" applyFill="1" applyAlignment="1" applyProtection="1">
      <alignment horizontal="center" vertical="center"/>
      <protection hidden="1"/>
    </xf>
    <xf numFmtId="188" fontId="6" fillId="6" borderId="0" xfId="5" applyNumberFormat="1" applyFont="1" applyFill="1" applyAlignment="1" applyProtection="1">
      <alignment horizontal="center" vertical="center"/>
      <protection hidden="1"/>
    </xf>
    <xf numFmtId="38" fontId="6" fillId="6" borderId="0" xfId="5" applyNumberFormat="1" applyFont="1" applyFill="1" applyAlignment="1" applyProtection="1">
      <alignment horizontal="center" vertical="center"/>
      <protection hidden="1"/>
    </xf>
    <xf numFmtId="38" fontId="6" fillId="6" borderId="0" xfId="5" applyNumberFormat="1" applyFont="1" applyFill="1" applyAlignment="1" applyProtection="1">
      <alignment horizontal="center" vertical="center"/>
      <protection hidden="1"/>
    </xf>
    <xf numFmtId="0" fontId="6" fillId="6" borderId="19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177" fontId="6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 applyProtection="1">
      <alignment horizontal="left" vertical="center"/>
      <protection hidden="1"/>
    </xf>
    <xf numFmtId="40" fontId="6" fillId="6" borderId="16" xfId="5" applyNumberFormat="1" applyFont="1" applyFill="1" applyBorder="1" applyAlignment="1" applyProtection="1">
      <alignment horizontal="center" vertical="center"/>
      <protection hidden="1"/>
    </xf>
    <xf numFmtId="0" fontId="6" fillId="6" borderId="17" xfId="0" applyFont="1" applyFill="1" applyBorder="1" applyAlignment="1" applyProtection="1">
      <alignment horizontal="center" vertical="center"/>
      <protection hidden="1"/>
    </xf>
    <xf numFmtId="0" fontId="6" fillId="6" borderId="18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6" fillId="6" borderId="0" xfId="1" applyFont="1" applyFill="1" applyAlignment="1" applyProtection="1">
      <alignment horizontal="center" vertical="center"/>
      <protection hidden="1"/>
    </xf>
    <xf numFmtId="0" fontId="8" fillId="6" borderId="0" xfId="1" applyFont="1" applyFill="1" applyAlignment="1">
      <alignment horizontal="center" vertical="center"/>
    </xf>
    <xf numFmtId="0" fontId="6" fillId="6" borderId="0" xfId="2" applyFont="1" applyFill="1" applyAlignment="1">
      <alignment horizontal="left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6" fillId="6" borderId="0" xfId="6" applyFont="1" applyFill="1" applyAlignment="1">
      <alignment horizontal="right" vertical="center"/>
    </xf>
    <xf numFmtId="0" fontId="9" fillId="6" borderId="37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/>
    </xf>
    <xf numFmtId="0" fontId="6" fillId="6" borderId="32" xfId="4" applyFont="1" applyFill="1" applyBorder="1" applyAlignment="1" applyProtection="1">
      <alignment horizontal="center" vertical="center" wrapText="1"/>
      <protection hidden="1"/>
    </xf>
    <xf numFmtId="0" fontId="6" fillId="6" borderId="33" xfId="4" applyFont="1" applyFill="1" applyBorder="1" applyAlignment="1">
      <alignment horizontal="center" vertical="center"/>
    </xf>
    <xf numFmtId="0" fontId="6" fillId="6" borderId="33" xfId="5" applyFont="1" applyFill="1" applyBorder="1" applyAlignment="1">
      <alignment horizontal="center" vertical="center"/>
    </xf>
    <xf numFmtId="0" fontId="1" fillId="6" borderId="33" xfId="1" applyFont="1" applyFill="1" applyBorder="1" applyAlignment="1" applyProtection="1">
      <alignment horizontal="center" vertical="center"/>
      <protection hidden="1"/>
    </xf>
    <xf numFmtId="187" fontId="9" fillId="6" borderId="33" xfId="4" applyNumberFormat="1" applyFont="1" applyFill="1" applyBorder="1" applyAlignment="1">
      <alignment horizontal="right" vertical="center"/>
    </xf>
    <xf numFmtId="40" fontId="6" fillId="6" borderId="33" xfId="4" applyNumberFormat="1" applyFont="1" applyFill="1" applyBorder="1" applyAlignment="1">
      <alignment horizontal="right" vertical="center"/>
    </xf>
    <xf numFmtId="0" fontId="6" fillId="6" borderId="34" xfId="4" applyFont="1" applyFill="1" applyBorder="1" applyAlignment="1">
      <alignment horizontal="center" vertical="center"/>
    </xf>
    <xf numFmtId="0" fontId="6" fillId="6" borderId="1" xfId="4" applyFont="1" applyFill="1" applyBorder="1" applyAlignment="1" applyProtection="1">
      <alignment horizontal="center" vertical="center" wrapText="1"/>
      <protection hidden="1"/>
    </xf>
    <xf numFmtId="0" fontId="6" fillId="6" borderId="21" xfId="4" applyFont="1" applyFill="1" applyBorder="1" applyAlignment="1">
      <alignment horizontal="center" vertical="center"/>
    </xf>
    <xf numFmtId="0" fontId="6" fillId="6" borderId="21" xfId="5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187" fontId="9" fillId="6" borderId="21" xfId="4" applyNumberFormat="1" applyFont="1" applyFill="1" applyBorder="1" applyAlignment="1">
      <alignment horizontal="right" vertical="center"/>
    </xf>
    <xf numFmtId="40" fontId="6" fillId="6" borderId="21" xfId="4" applyNumberFormat="1" applyFont="1" applyFill="1" applyBorder="1" applyAlignment="1">
      <alignment horizontal="right" vertical="center"/>
    </xf>
    <xf numFmtId="0" fontId="6" fillId="6" borderId="22" xfId="4" applyFont="1" applyFill="1" applyBorder="1" applyAlignment="1">
      <alignment horizontal="center" vertical="center"/>
    </xf>
    <xf numFmtId="0" fontId="6" fillId="6" borderId="21" xfId="4" applyFont="1" applyFill="1" applyBorder="1" applyAlignment="1">
      <alignment horizontal="center" vertical="center"/>
    </xf>
    <xf numFmtId="0" fontId="1" fillId="6" borderId="21" xfId="1" applyFont="1" applyFill="1" applyBorder="1" applyAlignment="1" applyProtection="1">
      <alignment horizontal="center" vertical="center"/>
      <protection hidden="1"/>
    </xf>
    <xf numFmtId="41" fontId="9" fillId="6" borderId="21" xfId="4" applyNumberFormat="1" applyFont="1" applyFill="1" applyBorder="1" applyAlignment="1">
      <alignment horizontal="right" vertical="center"/>
    </xf>
    <xf numFmtId="41" fontId="6" fillId="6" borderId="21" xfId="4" applyNumberFormat="1" applyFont="1" applyFill="1" applyBorder="1" applyAlignment="1">
      <alignment horizontal="right" vertical="center"/>
    </xf>
    <xf numFmtId="0" fontId="0" fillId="6" borderId="21" xfId="1" applyFont="1" applyFill="1" applyBorder="1" applyAlignment="1" applyProtection="1">
      <alignment horizontal="center" vertical="center"/>
      <protection hidden="1"/>
    </xf>
    <xf numFmtId="0" fontId="6" fillId="6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1" xfId="5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6" fillId="6" borderId="1" xfId="32" applyFont="1" applyFill="1" applyBorder="1" applyAlignment="1">
      <alignment horizontal="center" vertical="center" wrapText="1" shrinkToFit="1"/>
    </xf>
    <xf numFmtId="0" fontId="6" fillId="6" borderId="21" xfId="32" applyFont="1" applyFill="1" applyBorder="1" applyAlignment="1">
      <alignment horizontal="center" vertical="center" wrapText="1" shrinkToFit="1"/>
    </xf>
    <xf numFmtId="0" fontId="6" fillId="6" borderId="21" xfId="32" applyFont="1" applyFill="1" applyBorder="1" applyAlignment="1">
      <alignment horizontal="center" vertical="center" wrapText="1"/>
    </xf>
    <xf numFmtId="0" fontId="6" fillId="6" borderId="21" xfId="32" applyFont="1" applyFill="1" applyBorder="1" applyAlignment="1">
      <alignment horizontal="center" vertical="center" wrapText="1" shrinkToFit="1"/>
    </xf>
    <xf numFmtId="0" fontId="6" fillId="6" borderId="21" xfId="32" applyFont="1" applyFill="1" applyBorder="1" applyAlignment="1">
      <alignment horizontal="center" vertical="center"/>
    </xf>
    <xf numFmtId="180" fontId="9" fillId="6" borderId="21" xfId="0" applyNumberFormat="1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center"/>
    </xf>
    <xf numFmtId="0" fontId="6" fillId="6" borderId="25" xfId="4" applyFont="1" applyFill="1" applyBorder="1" applyAlignment="1" applyProtection="1">
      <alignment horizontal="center" vertical="center" wrapText="1"/>
      <protection hidden="1"/>
    </xf>
    <xf numFmtId="0" fontId="6" fillId="6" borderId="23" xfId="4" applyFont="1" applyFill="1" applyBorder="1" applyAlignment="1" applyProtection="1">
      <alignment horizontal="center" vertical="center" wrapText="1"/>
      <protection hidden="1"/>
    </xf>
    <xf numFmtId="0" fontId="6" fillId="6" borderId="23" xfId="5" applyFont="1" applyFill="1" applyBorder="1" applyAlignment="1">
      <alignment horizontal="center" vertical="center"/>
    </xf>
    <xf numFmtId="0" fontId="1" fillId="6" borderId="23" xfId="1" applyFont="1" applyFill="1" applyBorder="1" applyAlignment="1" applyProtection="1">
      <alignment horizontal="center" vertical="center"/>
      <protection hidden="1"/>
    </xf>
    <xf numFmtId="180" fontId="9" fillId="6" borderId="23" xfId="0" applyNumberFormat="1" applyFont="1" applyFill="1" applyBorder="1" applyAlignment="1">
      <alignment horizontal="right" vertical="center"/>
    </xf>
    <xf numFmtId="40" fontId="6" fillId="6" borderId="23" xfId="4" applyNumberFormat="1" applyFont="1" applyFill="1" applyBorder="1" applyAlignment="1">
      <alignment horizontal="right" vertical="center"/>
    </xf>
    <xf numFmtId="0" fontId="6" fillId="6" borderId="24" xfId="0" applyFont="1" applyFill="1" applyBorder="1" applyAlignment="1">
      <alignment horizontal="center"/>
    </xf>
    <xf numFmtId="0" fontId="6" fillId="6" borderId="19" xfId="4" applyFont="1" applyFill="1" applyBorder="1" applyAlignment="1" applyProtection="1">
      <alignment vertical="center" wrapText="1"/>
      <protection hidden="1"/>
    </xf>
    <xf numFmtId="0" fontId="6" fillId="6" borderId="17" xfId="4" applyFont="1" applyFill="1" applyBorder="1" applyAlignment="1">
      <alignment horizontal="center" vertical="center"/>
    </xf>
    <xf numFmtId="0" fontId="6" fillId="6" borderId="17" xfId="4" applyFont="1" applyFill="1" applyBorder="1" applyAlignment="1">
      <alignment horizontal="center" vertical="center"/>
    </xf>
    <xf numFmtId="0" fontId="1" fillId="6" borderId="17" xfId="1" applyFont="1" applyFill="1" applyBorder="1" applyAlignment="1" applyProtection="1">
      <alignment horizontal="center" vertical="center"/>
      <protection hidden="1"/>
    </xf>
    <xf numFmtId="180" fontId="9" fillId="6" borderId="17" xfId="0" applyNumberFormat="1" applyFont="1" applyFill="1" applyBorder="1" applyAlignment="1">
      <alignment horizontal="right" vertical="center"/>
    </xf>
    <xf numFmtId="40" fontId="6" fillId="6" borderId="17" xfId="4" applyNumberFormat="1" applyFont="1" applyFill="1" applyBorder="1" applyAlignment="1">
      <alignment horizontal="right" vertical="center"/>
    </xf>
    <xf numFmtId="0" fontId="6" fillId="6" borderId="26" xfId="0" applyFont="1" applyFill="1" applyBorder="1" applyAlignment="1">
      <alignment horizontal="center"/>
    </xf>
    <xf numFmtId="0" fontId="6" fillId="6" borderId="19" xfId="1" applyFont="1" applyFill="1" applyBorder="1" applyAlignment="1">
      <alignment horizontal="center" vertical="center"/>
    </xf>
    <xf numFmtId="0" fontId="6" fillId="6" borderId="16" xfId="1" applyFont="1" applyFill="1" applyBorder="1" applyAlignment="1">
      <alignment horizontal="center" vertical="center"/>
    </xf>
    <xf numFmtId="0" fontId="6" fillId="6" borderId="27" xfId="1" applyFont="1" applyFill="1" applyBorder="1" applyAlignment="1">
      <alignment horizontal="center" vertical="center"/>
    </xf>
    <xf numFmtId="0" fontId="6" fillId="6" borderId="17" xfId="1" applyFont="1" applyFill="1" applyBorder="1" applyAlignment="1">
      <alignment horizontal="center" vertical="center"/>
    </xf>
    <xf numFmtId="43" fontId="6" fillId="6" borderId="17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center" vertical="center"/>
    </xf>
  </cellXfs>
  <cellStyles count="233">
    <cellStyle name=" " xfId="34"/>
    <cellStyle name="  2" xfId="35"/>
    <cellStyle name="  3" xfId="36"/>
    <cellStyle name="  4" xfId="37"/>
    <cellStyle name="  5" xfId="38"/>
    <cellStyle name=" _03.배수설비(대동처리분구)" xfId="39"/>
    <cellStyle name=" _05.부대공" xfId="40"/>
    <cellStyle name=" _05.부대공_00.수량산출서_구경정나루" xfId="41"/>
    <cellStyle name=" _05.부대공_00.수량산출서_입포나루" xfId="42"/>
    <cellStyle name=" _05.부대공_01.봉두정수량산출서" xfId="43"/>
    <cellStyle name=" _05.부대공_03.부대공-1" xfId="44"/>
    <cellStyle name=" _05.부대공_03.포장공" xfId="45"/>
    <cellStyle name=" _06.부대공(1블럭)" xfId="46"/>
    <cellStyle name=" _06.부대공(2블럭)" xfId="47"/>
    <cellStyle name=" _07.신설오수부대공" xfId="48"/>
    <cellStyle name=" _구조물공_석축(청도_기초유,기초무)" xfId="49"/>
    <cellStyle name=" _단위수량-정화조폐쇄" xfId="50"/>
    <cellStyle name=" _수량산출서" xfId="51"/>
    <cellStyle name=" _수량산출서(둔당1리)" xfId="52"/>
    <cellStyle name=" _수량산출서(사기리)" xfId="53"/>
    <cellStyle name=" _토공-포장절단,복구" xfId="54"/>
    <cellStyle name="???­ [0]_??º?¼?·®??°? " xfId="55"/>
    <cellStyle name="???­_??º?¼?·???°? " xfId="56"/>
    <cellStyle name="???Ø_??º?¼?·???°? " xfId="57"/>
    <cellStyle name="?Þ¸¶ [0]_??º?¼?·???°? " xfId="58"/>
    <cellStyle name="?Þ¸¶_??º?¼?·???°? " xfId="59"/>
    <cellStyle name="_01.4단계 구조물공 " xfId="60"/>
    <cellStyle name="_01.자재집계표(서부1호) " xfId="61"/>
    <cellStyle name="_2.관부설공(C-LINE) " xfId="62"/>
    <cellStyle name="_C-LINE " xfId="63"/>
    <cellStyle name="_강남(구조물공)_외부ES#8 " xfId="64"/>
    <cellStyle name="_공문 " xfId="65"/>
    <cellStyle name="_구조물깨기(남일보은2-1공구) " xfId="66"/>
    <cellStyle name="_도곡1교 교대 수량_구조물깨기(남일보은2-1공구) " xfId="67"/>
    <cellStyle name="_도곡1교 교대(시점) 수량_구조물깨기(남일보은2-1공구) " xfId="68"/>
    <cellStyle name="_도곡1교 하부공 수량_구조물깨기(남일보은2-1공구) " xfId="69"/>
    <cellStyle name="_도곡2교 교대 수량_구조물깨기(남일보은2-1공구) " xfId="70"/>
    <cellStyle name="_도곡2교 교대(종점) 수량_구조물깨기(남일보은2-1공구) " xfId="71"/>
    <cellStyle name="_도곡3교 교대 수량_구조물깨기(남일보은2-1공구) " xfId="72"/>
    <cellStyle name="_도곡4교 하부공 수량_구조물깨기(남일보은2-1공구) " xfId="73"/>
    <cellStyle name="_도곡교 교대 수량_구조물깨기(남일보은2-1공구) " xfId="74"/>
    <cellStyle name="_삼성(구조물공)_외부ES#8 " xfId="75"/>
    <cellStyle name="_선릉(구조물공)_외부ES#8 " xfId="76"/>
    <cellStyle name="_신사(구조물공)_외부ES#8 " xfId="77"/>
    <cellStyle name="_압구정(구조물공)_외부ES#8 " xfId="78"/>
    <cellStyle name="_에스콰이어 수량산출 " xfId="79"/>
    <cellStyle name="_역삼(구조물공)_외부ES#8 " xfId="80"/>
    <cellStyle name="_역삼(구조물공수정)_외부ES#8 " xfId="81"/>
    <cellStyle name="_인원계획표 " xfId="82"/>
    <cellStyle name="_인원계획표 _01.자재집계표(서부1호) " xfId="83"/>
    <cellStyle name="_인원계획표 _04.구조물공(완료-0308) " xfId="84"/>
    <cellStyle name="_인원계획표 _적격 " xfId="85"/>
    <cellStyle name="_입찰표지 " xfId="86"/>
    <cellStyle name="_입찰표지 _01.자재집계표(서부1호) " xfId="87"/>
    <cellStyle name="_입찰표지 _04.구조물공(완료-0308) " xfId="88"/>
    <cellStyle name="_잠원(구조물공)_외부ES#8 " xfId="89"/>
    <cellStyle name="_적격 " xfId="90"/>
    <cellStyle name="_적격 _집행갑지 " xfId="91"/>
    <cellStyle name="_적격 _집행설계분석 " xfId="92"/>
    <cellStyle name="_적격(화산) " xfId="93"/>
    <cellStyle name="_적격(화산) _01.자재집계표(서부1호) " xfId="94"/>
    <cellStyle name="_적격(화산) _04.구조물공(완료-0308) " xfId="95"/>
    <cellStyle name="_집행갑지 " xfId="96"/>
    <cellStyle name="_횡배수관02 " xfId="97"/>
    <cellStyle name="¡ " xfId="98"/>
    <cellStyle name="¤@?e_TEST-1 " xfId="99"/>
    <cellStyle name="°ia¤¼o " xfId="100"/>
    <cellStyle name="°ia¤aa " xfId="101"/>
    <cellStyle name="1_3.토공MH(A-LINE) " xfId="102"/>
    <cellStyle name="၃urrency_OTD thru NOR " xfId="103"/>
    <cellStyle name="A " xfId="104"/>
    <cellStyle name="a [0]_OTD thru NOR " xfId="105"/>
    <cellStyle name="A¡ " xfId="106"/>
    <cellStyle name="A¡§i " xfId="107"/>
    <cellStyle name="A¡§i￠r¨i " xfId="108"/>
    <cellStyle name="A¡er " xfId="109"/>
    <cellStyle name="A¡er￠r " xfId="110"/>
    <cellStyle name="A¡er￠r¡ " xfId="111"/>
    <cellStyle name="A¡er￠r¡¿i " xfId="112"/>
    <cellStyle name="A¡erer " xfId="113"/>
    <cellStyle name="A¡erer￠rer " xfId="114"/>
    <cellStyle name="A¡erererer " xfId="115"/>
    <cellStyle name="A¨­￠￢￠O [0]_INQUIRY ￠?￥i¨u¡AAⓒ￢Aⓒª " xfId="116"/>
    <cellStyle name="A¨­￠￢￠O_INQUIRY ￠?￥i¨u¡AAⓒ￢Aⓒª " xfId="117"/>
    <cellStyle name="A¨i " xfId="118"/>
    <cellStyle name="A¨i¡ⓒ " xfId="119"/>
    <cellStyle name="A¨i¡ⓒ¡e¡ " xfId="120"/>
    <cellStyle name="A￠r¡ " xfId="121"/>
    <cellStyle name="A￠r¡×i¡er " xfId="122"/>
    <cellStyle name="A￠rer " xfId="123"/>
    <cellStyle name="A￠rer¡er " xfId="124"/>
    <cellStyle name="A￠rer¡er￠r " xfId="125"/>
    <cellStyle name="A￠rerer " xfId="126"/>
    <cellStyle name="A￠rererer " xfId="127"/>
    <cellStyle name="Aⓒ­ " xfId="128"/>
    <cellStyle name="Aⓒ­￠ " xfId="129"/>
    <cellStyle name="Aⓒ­￠￢ " xfId="130"/>
    <cellStyle name="Aⓒ­￠￢￠o " xfId="131"/>
    <cellStyle name="Aee " xfId="132"/>
    <cellStyle name="AeE­ [0]_ 2ÆAAþº° " xfId="8"/>
    <cellStyle name="ÅëÈ­ [0]_»óºÎ¼ö·®Áý°è " xfId="9"/>
    <cellStyle name="AeE­ [0]_¼oAI¼º " xfId="133"/>
    <cellStyle name="ÅëÈ­ [0]_7°èÈ¹ " xfId="134"/>
    <cellStyle name="AeE­ [0]_AMT " xfId="135"/>
    <cellStyle name="ÅëÈ­ [0]_INQUIRY ¿µ¾÷ÃßÁø " xfId="136"/>
    <cellStyle name="AeE­ [0]_INQUIRY ¿μ¾÷AßAø " xfId="10"/>
    <cellStyle name="ÅëÈ­ [0]_º»¼± ±æ¾î±úºÎ ¼ö·® Áý°èÇ¥ " xfId="137"/>
    <cellStyle name="AeE­ [0]_º≫¼± ±æ¾i±uºI ¼o·R Ay°eC￥ " xfId="138"/>
    <cellStyle name="AeE­_ 2ÆAAþº° " xfId="11"/>
    <cellStyle name="ÅëÈ­_»óºÎ¼ö·®Áý°è " xfId="12"/>
    <cellStyle name="AeE­_¼oAa½CAu " xfId="139"/>
    <cellStyle name="ÅëÈ­_7°èÈ¹ " xfId="140"/>
    <cellStyle name="AeE­_AMT " xfId="141"/>
    <cellStyle name="ÅëÈ­_INQUIRY ¿µ¾÷ÃßÁø " xfId="142"/>
    <cellStyle name="AeE­_INQUIRY ¿μ¾÷AßAø " xfId="13"/>
    <cellStyle name="ÅëÈ­_º»¼± ±æ¾î±úºÎ ¼ö·® Áý°èÇ¥ " xfId="143"/>
    <cellStyle name="AeE­_º≫¼± ±æ¾i±uºI ¼o·R Ay°eC￥ " xfId="144"/>
    <cellStyle name="Aee¡ " xfId="145"/>
    <cellStyle name="Aee¡© " xfId="146"/>
    <cellStyle name="Aee¡ⓒ " xfId="147"/>
    <cellStyle name="AeE¡ⓒ [0]_INQUIRY ￠?￥i¨u¡AAⓒ￢Aⓒª " xfId="148"/>
    <cellStyle name="AeE¡ⓒ_INQUIRY ￠?￥i¨u¡AAⓒ￢Aⓒª " xfId="149"/>
    <cellStyle name="Aee¡er¡§i " xfId="150"/>
    <cellStyle name="Aee¡erer " xfId="151"/>
    <cellStyle name="Aee¡erer¡er " xfId="152"/>
    <cellStyle name="Aee¡ererer " xfId="153"/>
    <cellStyle name="Aee￠r " xfId="154"/>
    <cellStyle name="Aee￠rer " xfId="155"/>
    <cellStyle name="Aee￠rer￠r¡ " xfId="156"/>
    <cellStyle name="Aee￠rerer " xfId="157"/>
    <cellStyle name="Aee￠rererer " xfId="158"/>
    <cellStyle name="Æu¼ " xfId="159"/>
    <cellStyle name="Aþ " xfId="160"/>
    <cellStyle name="Aþ¸ " xfId="161"/>
    <cellStyle name="AÞ¸¶ [0]_ 2ÆAAþº° " xfId="14"/>
    <cellStyle name="ÄÞ¸¶ [0]_»óºÎ¼ö·®Áý°è " xfId="15"/>
    <cellStyle name="AÞ¸¶ [0]_¼oAI¼º " xfId="162"/>
    <cellStyle name="ÄÞ¸¶ [0]_7°èÈ¹ " xfId="163"/>
    <cellStyle name="AÞ¸¶ [0]_AN°y(1.25) " xfId="164"/>
    <cellStyle name="ÄÞ¸¶ [0]_INQUIRY ¿µ¾÷ÃßÁø " xfId="165"/>
    <cellStyle name="AÞ¸¶ [0]_INQUIRY ¿μ¾÷AßAø " xfId="16"/>
    <cellStyle name="ÄÞ¸¶ [0]_º»¼± ±æ¾î±úºÎ ¼ö·® Áý°èÇ¥ " xfId="166"/>
    <cellStyle name="AÞ¸¶ [0]_º≫¼± ±æ¾i±uºI ¼o·R Ay°eC￥ " xfId="167"/>
    <cellStyle name="AÞ¸¶_ 2ÆAAþº° " xfId="17"/>
    <cellStyle name="ÄÞ¸¶_»óºÎ¼ö·®Áý°è " xfId="18"/>
    <cellStyle name="AÞ¸¶_¼oAa½CAu " xfId="168"/>
    <cellStyle name="ÄÞ¸¶_7°èÈ¹ " xfId="169"/>
    <cellStyle name="AÞ¸¶_AN°y(1.25) " xfId="170"/>
    <cellStyle name="ÄÞ¸¶_INQUIRY ¿µ¾÷ÃßÁø " xfId="171"/>
    <cellStyle name="AÞ¸¶_INQUIRY ¿μ¾÷AßAø " xfId="19"/>
    <cellStyle name="ÄÞ¸¶_º»¼± ±æ¾î±úºÎ ¼ö·® Áý°èÇ¥ " xfId="172"/>
    <cellStyle name="AÞ¸¶_º≫¼± ±æ¾i±uºI ¼o·R Ay°eC￥ " xfId="173"/>
    <cellStyle name="Au¸r " xfId="174"/>
    <cellStyle name="b??_x000c_Comma_ODCOS " xfId="175"/>
    <cellStyle name="Bridge " xfId="176"/>
    <cellStyle name="b椬ៜ_x000c_Comma_ODCOS " xfId="177"/>
    <cellStyle name="C " xfId="178"/>
    <cellStyle name="C¡erereria " xfId="179"/>
    <cellStyle name="C¡ereria " xfId="180"/>
    <cellStyle name="C¡ereria¡er " xfId="181"/>
    <cellStyle name="C¡eria " xfId="182"/>
    <cellStyle name="C¡eria¡ " xfId="183"/>
    <cellStyle name="C¡IA¨ª_¡ic¨u¡A¨￢I¨￢¡Æ AN¡Æe " xfId="184"/>
    <cellStyle name="C￠rereria " xfId="185"/>
    <cellStyle name="C￠reria " xfId="186"/>
    <cellStyle name="C￠reria￠r¡ " xfId="187"/>
    <cellStyle name="C￠ria " xfId="188"/>
    <cellStyle name="C￥AØ_  FAB AIA¤  " xfId="189"/>
    <cellStyle name="Ç¥ÁØ_¿µ¾÷ÇöÈ² " xfId="190"/>
    <cellStyle name="C￥AØ_≫c¾÷ºIº° AN°e " xfId="20"/>
    <cellStyle name="Ç¥ÁØ_°³¹ßÀÏÁ¤  (2)_°³¹ßÀÏÁ¤ " xfId="191"/>
    <cellStyle name="C￥AØ_½½·¡ºeA¶±UAy°e " xfId="192"/>
    <cellStyle name="Ç¥ÁØ_½½·¡ºêÃ¶±ÙÁý°è " xfId="193"/>
    <cellStyle name="C￥AØ_10+10 " xfId="194"/>
    <cellStyle name="Ç¥ÁØ_³ëÀÓ´Ü°¡ " xfId="195"/>
    <cellStyle name="C￥AØ_95,96 ºn±³ " xfId="196"/>
    <cellStyle name="Ç¥ÁØ_95,96 ºñ±³ " xfId="197"/>
    <cellStyle name="C￥AØ_AI¿øCoE² " xfId="198"/>
    <cellStyle name="Ç¥ÁØ_Áý°èÇ¥(2¿ù) " xfId="199"/>
    <cellStyle name="C￥AØ_C°¼A(AoAO) " xfId="200"/>
    <cellStyle name="Ç¥ÁØ_Ç°¼À(ÁöÀÔ) " xfId="201"/>
    <cellStyle name="C￥AØ_CoAo¹yAI °A¾×¿ⓒ½A " xfId="202"/>
    <cellStyle name="Ç¥ÁØ_laroux_°³¹ßÀÏÁ¤ " xfId="203"/>
    <cellStyle name="C￥AØ_laroux_°³¹ßAIA¤  (2)_°³¹ßAIA¤ " xfId="204"/>
    <cellStyle name="Ç¥ÁØ_laroux_°³¹ßÀÏÁ¤  (2)_°³¹ßÀÏÁ¤ " xfId="205"/>
    <cellStyle name="C￥AØ_M105CDT " xfId="206"/>
    <cellStyle name="Ç¥ÁØ_ºÎ´ëÅä°ø " xfId="207"/>
    <cellStyle name="C￥AØ_SOON1 " xfId="208"/>
    <cellStyle name="Comma" xfId="21"/>
    <cellStyle name="Comma [0]" xfId="209"/>
    <cellStyle name="Comma_ SG&amp;A Bridge " xfId="22"/>
    <cellStyle name="Comma1" xfId="210"/>
    <cellStyle name="Comma2" xfId="211"/>
    <cellStyle name="Comma4" xfId="212"/>
    <cellStyle name="Currency" xfId="23"/>
    <cellStyle name="Currency [0]" xfId="213"/>
    <cellStyle name="currency-$_표지 " xfId="214"/>
    <cellStyle name="Currency_ SG&amp;A Bridge " xfId="24"/>
    <cellStyle name="Currency1" xfId="25"/>
    <cellStyle name="Followed Hyperlink" xfId="215"/>
    <cellStyle name="Hyperlink" xfId="216"/>
    <cellStyle name="normal" xfId="27"/>
    <cellStyle name="Normal忈OTD thru NOR " xfId="217"/>
    <cellStyle name="Percent" xfId="28"/>
    <cellStyle name="S " xfId="218"/>
    <cellStyle name="咬訌裝?report-2 " xfId="219"/>
    <cellStyle name="똿뗦먛귟 [0.00]_NT Server " xfId="220"/>
    <cellStyle name="똿뗦먛귟_NT Server " xfId="221"/>
    <cellStyle name="믅됞 [0.00]_NT Server " xfId="222"/>
    <cellStyle name="믅됞_NT Server " xfId="223"/>
    <cellStyle name="백 " xfId="224"/>
    <cellStyle name="백분율" xfId="31" builtinId="5" hidden="1"/>
    <cellStyle name="새귑[0]_롤痰삠悧 " xfId="225"/>
    <cellStyle name="새귑_롤痰삠悧 " xfId="226"/>
    <cellStyle name="쉼표" xfId="29" builtinId="3" hidden="1"/>
    <cellStyle name="원_2000시행(보완2)_2000시행(보2) " xfId="227"/>
    <cellStyle name="원_2000시행(보완2)_2000시행(보3) " xfId="228"/>
    <cellStyle name="원_대가총괄및 중기,자재운반(최종) " xfId="229"/>
    <cellStyle name="원_매내천_측구공1_1지구포장수량산출 " xfId="230"/>
    <cellStyle name="콤마 [0]_  RANGE " xfId="231"/>
    <cellStyle name="콤마_ " xfId="232"/>
    <cellStyle name="통화" xfId="30" builtinId="4" hidden="1"/>
    <cellStyle name="표준" xfId="0" builtinId="0"/>
    <cellStyle name="표준 2" xfId="33"/>
    <cellStyle name="표준_01.도평처리분구포장공" xfId="26"/>
    <cellStyle name="표준_03-01.마하리 배수설비 토공" xfId="32"/>
    <cellStyle name="표준_A포장공" xfId="4"/>
    <cellStyle name="표준_B포장공" xfId="5"/>
    <cellStyle name="표준_거제맨홀집계" xfId="6"/>
    <cellStyle name="표준_덕례맨홀수량 2" xfId="2"/>
    <cellStyle name="표준_덕례맨홀수량_05.공산 포장공_Book2" xfId="3"/>
    <cellStyle name="표준_탑동포장공" xfId="1"/>
    <cellStyle name="표준_흥업구조물" xfId="7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209550</xdr:rowOff>
    </xdr:from>
    <xdr:to>
      <xdr:col>1</xdr:col>
      <xdr:colOff>0</xdr:colOff>
      <xdr:row>20</xdr:row>
      <xdr:rowOff>0</xdr:rowOff>
    </xdr:to>
    <xdr:sp macro="" textlink="">
      <xdr:nvSpPr>
        <xdr:cNvPr id="67708" name="Line 1">
          <a:extLst>
            <a:ext uri="{FF2B5EF4-FFF2-40B4-BE49-F238E27FC236}">
              <a16:creationId xmlns:a16="http://schemas.microsoft.com/office/drawing/2014/main" id="{00000000-0008-0000-0100-00007C080100}"/>
            </a:ext>
          </a:extLst>
        </xdr:cNvPr>
        <xdr:cNvSpPr>
          <a:spLocks noChangeShapeType="1"/>
        </xdr:cNvSpPr>
      </xdr:nvSpPr>
      <xdr:spPr bwMode="auto">
        <a:xfrm flipV="1">
          <a:off x="0" y="504825"/>
          <a:ext cx="0" cy="6248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7709" name="Line 2">
          <a:extLst>
            <a:ext uri="{FF2B5EF4-FFF2-40B4-BE49-F238E27FC236}">
              <a16:creationId xmlns:a16="http://schemas.microsoft.com/office/drawing/2014/main" id="{00000000-0008-0000-0100-00007D080100}"/>
            </a:ext>
          </a:extLst>
        </xdr:cNvPr>
        <xdr:cNvSpPr>
          <a:spLocks noChangeShapeType="1"/>
        </xdr:cNvSpPr>
      </xdr:nvSpPr>
      <xdr:spPr bwMode="auto">
        <a:xfrm>
          <a:off x="0" y="5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67710" name="Line 3">
          <a:extLst>
            <a:ext uri="{FF2B5EF4-FFF2-40B4-BE49-F238E27FC236}">
              <a16:creationId xmlns:a16="http://schemas.microsoft.com/office/drawing/2014/main" id="{00000000-0008-0000-0100-00007E08010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0</xdr:rowOff>
    </xdr:from>
    <xdr:to>
      <xdr:col>12</xdr:col>
      <xdr:colOff>9525</xdr:colOff>
      <xdr:row>8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508677" y="1474304"/>
          <a:ext cx="21617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1499152" y="1871870"/>
          <a:ext cx="21617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0</xdr:rowOff>
    </xdr:from>
    <xdr:to>
      <xdr:col>12</xdr:col>
      <xdr:colOff>9525</xdr:colOff>
      <xdr:row>11</xdr:row>
      <xdr:rowOff>0</xdr:rowOff>
    </xdr:to>
    <xdr:sp macro="" textlink="">
      <xdr:nvSpPr>
        <xdr:cNvPr id="30" name="Line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1508677" y="2269435"/>
          <a:ext cx="21617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223837</xdr:colOff>
      <xdr:row>8</xdr:row>
      <xdr:rowOff>0</xdr:rowOff>
    </xdr:from>
    <xdr:to>
      <xdr:col>14</xdr:col>
      <xdr:colOff>214312</xdr:colOff>
      <xdr:row>8</xdr:row>
      <xdr:rowOff>0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3861196" y="10465594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9</xdr:row>
      <xdr:rowOff>172640</xdr:rowOff>
    </xdr:from>
    <xdr:to>
      <xdr:col>14</xdr:col>
      <xdr:colOff>200025</xdr:colOff>
      <xdr:row>9</xdr:row>
      <xdr:rowOff>172640</xdr:rowOff>
    </xdr:to>
    <xdr:sp macro="" textlink="">
      <xdr:nvSpPr>
        <xdr:cNvPr id="33" name="Line 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3875484" y="10638234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14</xdr:col>
      <xdr:colOff>200025</xdr:colOff>
      <xdr:row>11</xdr:row>
      <xdr:rowOff>0</xdr:rowOff>
    </xdr:to>
    <xdr:sp macro="" textlink="">
      <xdr:nvSpPr>
        <xdr:cNvPr id="34" name="Line 8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3901109" y="2269435"/>
          <a:ext cx="440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8</xdr:row>
      <xdr:rowOff>172640</xdr:rowOff>
    </xdr:from>
    <xdr:to>
      <xdr:col>13</xdr:col>
      <xdr:colOff>238125</xdr:colOff>
      <xdr:row>10</xdr:row>
      <xdr:rowOff>9524</xdr:rowOff>
    </xdr:to>
    <xdr:sp macro="" textlink="">
      <xdr:nvSpPr>
        <xdr:cNvPr id="36" name="Line 10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4113609" y="10465593"/>
          <a:ext cx="0" cy="1821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19050</xdr:rowOff>
    </xdr:from>
    <xdr:to>
      <xdr:col>14</xdr:col>
      <xdr:colOff>0</xdr:colOff>
      <xdr:row>11</xdr:row>
      <xdr:rowOff>0</xdr:rowOff>
    </xdr:to>
    <xdr:sp macro="" textlink="">
      <xdr:nvSpPr>
        <xdr:cNvPr id="37" name="Line 1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4141304" y="1890920"/>
          <a:ext cx="0" cy="37851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107157</xdr:colOff>
      <xdr:row>2</xdr:row>
      <xdr:rowOff>166688</xdr:rowOff>
    </xdr:from>
    <xdr:to>
      <xdr:col>5</xdr:col>
      <xdr:colOff>107157</xdr:colOff>
      <xdr:row>11</xdr:row>
      <xdr:rowOff>95250</xdr:rowOff>
    </xdr:to>
    <xdr:sp macro="" textlink="">
      <xdr:nvSpPr>
        <xdr:cNvPr id="38" name="Line 1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 flipV="1">
          <a:off x="2077641" y="9596438"/>
          <a:ext cx="0" cy="14823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0</xdr:rowOff>
    </xdr:from>
    <xdr:to>
      <xdr:col>10</xdr:col>
      <xdr:colOff>19050</xdr:colOff>
      <xdr:row>5</xdr:row>
      <xdr:rowOff>0</xdr:rowOff>
    </xdr:to>
    <xdr:sp macro="" textlink="">
      <xdr:nvSpPr>
        <xdr:cNvPr id="40" name="Line 14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2093843" y="877957"/>
          <a:ext cx="11057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41" name="Line 15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2084318" y="1076739"/>
          <a:ext cx="11057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11</xdr:row>
      <xdr:rowOff>66674</xdr:rowOff>
    </xdr:from>
    <xdr:to>
      <xdr:col>5</xdr:col>
      <xdr:colOff>142875</xdr:colOff>
      <xdr:row>11</xdr:row>
      <xdr:rowOff>123824</xdr:rowOff>
    </xdr:to>
    <xdr:sp macro="" textlink="">
      <xdr:nvSpPr>
        <xdr:cNvPr id="42" name="Oval 16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2037159" y="11050190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8</xdr:row>
      <xdr:rowOff>66675</xdr:rowOff>
    </xdr:from>
    <xdr:to>
      <xdr:col>5</xdr:col>
      <xdr:colOff>142875</xdr:colOff>
      <xdr:row>8</xdr:row>
      <xdr:rowOff>123825</xdr:rowOff>
    </xdr:to>
    <xdr:sp macro="" textlink="">
      <xdr:nvSpPr>
        <xdr:cNvPr id="43" name="Oval 17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2038350" y="10334625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10</xdr:row>
      <xdr:rowOff>16564</xdr:rowOff>
    </xdr:from>
    <xdr:to>
      <xdr:col>8</xdr:col>
      <xdr:colOff>180975</xdr:colOff>
      <xdr:row>13</xdr:row>
      <xdr:rowOff>173934</xdr:rowOff>
    </xdr:to>
    <xdr:sp macro="" textlink="">
      <xdr:nvSpPr>
        <xdr:cNvPr id="45" name="Line 19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2881105" y="10610021"/>
          <a:ext cx="0" cy="1027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46" name="Line 2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2881105" y="3064565"/>
          <a:ext cx="102000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10</xdr:row>
      <xdr:rowOff>9525</xdr:rowOff>
    </xdr:from>
    <xdr:to>
      <xdr:col>9</xdr:col>
      <xdr:colOff>0</xdr:colOff>
      <xdr:row>10</xdr:row>
      <xdr:rowOff>85725</xdr:rowOff>
    </xdr:to>
    <xdr:sp macro="" textlink="">
      <xdr:nvSpPr>
        <xdr:cNvPr id="47" name="AutoShape 2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 bwMode="auto">
        <a:xfrm>
          <a:off x="2833480" y="1881395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50" name="Line 25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4141304" y="2269435"/>
          <a:ext cx="0" cy="3797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10</xdr:row>
      <xdr:rowOff>50007</xdr:rowOff>
    </xdr:from>
    <xdr:to>
      <xdr:col>5</xdr:col>
      <xdr:colOff>142875</xdr:colOff>
      <xdr:row>10</xdr:row>
      <xdr:rowOff>98823</xdr:rowOff>
    </xdr:to>
    <xdr:sp macro="" textlink="">
      <xdr:nvSpPr>
        <xdr:cNvPr id="51" name="Oval 26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 bwMode="auto">
        <a:xfrm>
          <a:off x="2037159" y="10860882"/>
          <a:ext cx="76200" cy="48816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60" name="Line 14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>
          <a:off x="2076450" y="95821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55908</xdr:colOff>
      <xdr:row>8</xdr:row>
      <xdr:rowOff>16555</xdr:rowOff>
    </xdr:from>
    <xdr:to>
      <xdr:col>4</xdr:col>
      <xdr:colOff>57150</xdr:colOff>
      <xdr:row>13</xdr:row>
      <xdr:rowOff>152400</xdr:rowOff>
    </xdr:to>
    <xdr:sp macro="" textlink="">
      <xdr:nvSpPr>
        <xdr:cNvPr id="73" name="Line 19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>
          <a:off x="1789458" y="10284505"/>
          <a:ext cx="1242" cy="13359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106846</xdr:colOff>
      <xdr:row>8</xdr:row>
      <xdr:rowOff>76200</xdr:rowOff>
    </xdr:to>
    <xdr:sp macro="" textlink="">
      <xdr:nvSpPr>
        <xdr:cNvPr id="74" name="AutoShape 2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 bwMode="auto">
        <a:xfrm>
          <a:off x="1733550" y="10267950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13</xdr:row>
      <xdr:rowOff>152400</xdr:rowOff>
    </xdr:from>
    <xdr:to>
      <xdr:col>8</xdr:col>
      <xdr:colOff>123825</xdr:colOff>
      <xdr:row>13</xdr:row>
      <xdr:rowOff>152400</xdr:rowOff>
    </xdr:to>
    <xdr:sp macro="" textlink="">
      <xdr:nvSpPr>
        <xdr:cNvPr id="78" name="Line 2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1800225" y="116205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212145</xdr:colOff>
      <xdr:row>7</xdr:row>
      <xdr:rowOff>9525</xdr:rowOff>
    </xdr:from>
    <xdr:to>
      <xdr:col>14</xdr:col>
      <xdr:colOff>202620</xdr:colOff>
      <xdr:row>7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848963" y="10140661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1648</xdr:colOff>
      <xdr:row>7</xdr:row>
      <xdr:rowOff>1</xdr:rowOff>
    </xdr:from>
    <xdr:to>
      <xdr:col>14</xdr:col>
      <xdr:colOff>1648</xdr:colOff>
      <xdr:row>8</xdr:row>
      <xdr:rowOff>4330</xdr:rowOff>
    </xdr:to>
    <xdr:sp macro="" textlink="">
      <xdr:nvSpPr>
        <xdr:cNvPr id="80" name="Line 1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 flipH="1">
          <a:off x="4115257" y="10292954"/>
          <a:ext cx="0" cy="17697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66843</xdr:colOff>
      <xdr:row>7</xdr:row>
      <xdr:rowOff>49667</xdr:rowOff>
    </xdr:from>
    <xdr:to>
      <xdr:col>5</xdr:col>
      <xdr:colOff>143043</xdr:colOff>
      <xdr:row>7</xdr:row>
      <xdr:rowOff>109539</xdr:rowOff>
    </xdr:to>
    <xdr:sp macro="" textlink="">
      <xdr:nvSpPr>
        <xdr:cNvPr id="81" name="Oval 1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 bwMode="auto">
        <a:xfrm>
          <a:off x="2042600" y="10151610"/>
          <a:ext cx="76200" cy="59872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9</xdr:row>
      <xdr:rowOff>42862</xdr:rowOff>
    </xdr:from>
    <xdr:to>
      <xdr:col>5</xdr:col>
      <xdr:colOff>142875</xdr:colOff>
      <xdr:row>9</xdr:row>
      <xdr:rowOff>100012</xdr:rowOff>
    </xdr:to>
    <xdr:sp macro="" textlink="">
      <xdr:nvSpPr>
        <xdr:cNvPr id="64" name="Oval 1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 bwMode="auto">
        <a:xfrm>
          <a:off x="2037159" y="10508456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238125</xdr:colOff>
      <xdr:row>9</xdr:row>
      <xdr:rowOff>5953</xdr:rowOff>
    </xdr:from>
    <xdr:to>
      <xdr:col>14</xdr:col>
      <xdr:colOff>200025</xdr:colOff>
      <xdr:row>9</xdr:row>
      <xdr:rowOff>5953</xdr:rowOff>
    </xdr:to>
    <xdr:sp macro="" textlink="">
      <xdr:nvSpPr>
        <xdr:cNvPr id="69" name="Line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3875484" y="10471547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8</xdr:row>
      <xdr:rowOff>0</xdr:rowOff>
    </xdr:from>
    <xdr:to>
      <xdr:col>13</xdr:col>
      <xdr:colOff>238125</xdr:colOff>
      <xdr:row>9</xdr:row>
      <xdr:rowOff>9524</xdr:rowOff>
    </xdr:to>
    <xdr:sp macro="" textlink="">
      <xdr:nvSpPr>
        <xdr:cNvPr id="77" name="Line 1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4113609" y="10465594"/>
          <a:ext cx="0" cy="1821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101203</xdr:colOff>
      <xdr:row>4</xdr:row>
      <xdr:rowOff>0</xdr:rowOff>
    </xdr:from>
    <xdr:to>
      <xdr:col>10</xdr:col>
      <xdr:colOff>5953</xdr:colOff>
      <xdr:row>4</xdr:row>
      <xdr:rowOff>0</xdr:rowOff>
    </xdr:to>
    <xdr:sp macro="" textlink="">
      <xdr:nvSpPr>
        <xdr:cNvPr id="82" name="Line 1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2071687" y="9775031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8</xdr:row>
      <xdr:rowOff>172640</xdr:rowOff>
    </xdr:from>
    <xdr:to>
      <xdr:col>4</xdr:col>
      <xdr:colOff>106846</xdr:colOff>
      <xdr:row>9</xdr:row>
      <xdr:rowOff>76200</xdr:rowOff>
    </xdr:to>
    <xdr:sp macro="" textlink="">
      <xdr:nvSpPr>
        <xdr:cNvPr id="83" name="AutoShape 2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 bwMode="auto">
        <a:xfrm>
          <a:off x="1732359" y="10638234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238125</xdr:colOff>
      <xdr:row>12</xdr:row>
      <xdr:rowOff>0</xdr:rowOff>
    </xdr:from>
    <xdr:to>
      <xdr:col>14</xdr:col>
      <xdr:colOff>200025</xdr:colOff>
      <xdr:row>12</xdr:row>
      <xdr:rowOff>0</xdr:rowOff>
    </xdr:to>
    <xdr:sp macro="" textlink="">
      <xdr:nvSpPr>
        <xdr:cNvPr id="84" name="Line 8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3875484" y="11156156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61" name="Line 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ShapeType="1"/>
        </xdr:cNvSpPr>
      </xdr:nvSpPr>
      <xdr:spPr bwMode="auto">
        <a:xfrm>
          <a:off x="1495425" y="16764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233157</xdr:colOff>
      <xdr:row>7</xdr:row>
      <xdr:rowOff>0</xdr:rowOff>
    </xdr:from>
    <xdr:to>
      <xdr:col>14</xdr:col>
      <xdr:colOff>223632</xdr:colOff>
      <xdr:row>7</xdr:row>
      <xdr:rowOff>0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ShapeType="1"/>
        </xdr:cNvSpPr>
      </xdr:nvSpPr>
      <xdr:spPr bwMode="auto">
        <a:xfrm>
          <a:off x="3894070" y="1350065"/>
          <a:ext cx="470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200025</xdr:colOff>
      <xdr:row>9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ShapeType="1"/>
        </xdr:cNvSpPr>
      </xdr:nvSpPr>
      <xdr:spPr bwMode="auto">
        <a:xfrm>
          <a:off x="3876675" y="16764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9</xdr:row>
      <xdr:rowOff>9525</xdr:rowOff>
    </xdr:to>
    <xdr:sp macro="" textlink="">
      <xdr:nvSpPr>
        <xdr:cNvPr id="66" name="Line 10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ShapeType="1"/>
        </xdr:cNvSpPr>
      </xdr:nvSpPr>
      <xdr:spPr bwMode="auto">
        <a:xfrm>
          <a:off x="4114800" y="13335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107673</xdr:colOff>
      <xdr:row>3</xdr:row>
      <xdr:rowOff>173934</xdr:rowOff>
    </xdr:from>
    <xdr:to>
      <xdr:col>5</xdr:col>
      <xdr:colOff>107673</xdr:colOff>
      <xdr:row>8</xdr:row>
      <xdr:rowOff>33130</xdr:rowOff>
    </xdr:to>
    <xdr:sp macro="" textlink="">
      <xdr:nvSpPr>
        <xdr:cNvPr id="68" name="Line 1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ShapeType="1"/>
        </xdr:cNvSpPr>
      </xdr:nvSpPr>
      <xdr:spPr bwMode="auto">
        <a:xfrm flipV="1">
          <a:off x="2087216" y="828260"/>
          <a:ext cx="0" cy="728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4</xdr:row>
      <xdr:rowOff>0</xdr:rowOff>
    </xdr:from>
    <xdr:to>
      <xdr:col>10</xdr:col>
      <xdr:colOff>19050</xdr:colOff>
      <xdr:row>4</xdr:row>
      <xdr:rowOff>0</xdr:rowOff>
    </xdr:to>
    <xdr:sp macro="" textlink="">
      <xdr:nvSpPr>
        <xdr:cNvPr id="69" name="Line 14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ShapeType="1"/>
        </xdr:cNvSpPr>
      </xdr:nvSpPr>
      <xdr:spPr bwMode="auto">
        <a:xfrm>
          <a:off x="2085975" y="8191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7</xdr:row>
      <xdr:rowOff>180975</xdr:rowOff>
    </xdr:from>
    <xdr:to>
      <xdr:col>5</xdr:col>
      <xdr:colOff>142875</xdr:colOff>
      <xdr:row>8</xdr:row>
      <xdr:rowOff>57150</xdr:rowOff>
    </xdr:to>
    <xdr:sp macro="" textlink="">
      <xdr:nvSpPr>
        <xdr:cNvPr id="72" name="Oval 17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 bwMode="auto">
        <a:xfrm>
          <a:off x="2038350" y="1504950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9</xdr:row>
      <xdr:rowOff>16564</xdr:rowOff>
    </xdr:from>
    <xdr:to>
      <xdr:col>8</xdr:col>
      <xdr:colOff>180975</xdr:colOff>
      <xdr:row>13</xdr:row>
      <xdr:rowOff>173934</xdr:rowOff>
    </xdr:to>
    <xdr:sp macro="" textlink="">
      <xdr:nvSpPr>
        <xdr:cNvPr id="73" name="Line 1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ShapeType="1"/>
        </xdr:cNvSpPr>
      </xdr:nvSpPr>
      <xdr:spPr bwMode="auto">
        <a:xfrm>
          <a:off x="2881105" y="1714499"/>
          <a:ext cx="0" cy="8531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125067</xdr:colOff>
      <xdr:row>9</xdr:row>
      <xdr:rowOff>9</xdr:rowOff>
    </xdr:from>
    <xdr:to>
      <xdr:col>8</xdr:col>
      <xdr:colOff>231913</xdr:colOff>
      <xdr:row>9</xdr:row>
      <xdr:rowOff>76209</xdr:rowOff>
    </xdr:to>
    <xdr:sp macro="" textlink="">
      <xdr:nvSpPr>
        <xdr:cNvPr id="75" name="AutoShape 2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 bwMode="auto">
        <a:xfrm>
          <a:off x="2825197" y="1697944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13</xdr:row>
      <xdr:rowOff>219075</xdr:rowOff>
    </xdr:from>
    <xdr:to>
      <xdr:col>13</xdr:col>
      <xdr:colOff>28575</xdr:colOff>
      <xdr:row>13</xdr:row>
      <xdr:rowOff>219075</xdr:rowOff>
    </xdr:to>
    <xdr:sp macro="" textlink="">
      <xdr:nvSpPr>
        <xdr:cNvPr id="76" name="Line 23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ShapeType="1"/>
        </xdr:cNvSpPr>
      </xdr:nvSpPr>
      <xdr:spPr bwMode="auto">
        <a:xfrm>
          <a:off x="2867025" y="2533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1562100" y="19050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11</xdr:col>
      <xdr:colOff>19050</xdr:colOff>
      <xdr:row>8</xdr:row>
      <xdr:rowOff>0</xdr:rowOff>
    </xdr:to>
    <xdr:sp macro="" textlink="">
      <xdr:nvSpPr>
        <xdr:cNvPr id="29" name="Line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1581150" y="195072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10</xdr:row>
      <xdr:rowOff>0</xdr:rowOff>
    </xdr:from>
    <xdr:to>
      <xdr:col>11</xdr:col>
      <xdr:colOff>9525</xdr:colOff>
      <xdr:row>10</xdr:row>
      <xdr:rowOff>0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1571625" y="199644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</xdr:row>
      <xdr:rowOff>0</xdr:rowOff>
    </xdr:from>
    <xdr:to>
      <xdr:col>14</xdr:col>
      <xdr:colOff>9525</xdr:colOff>
      <xdr:row>6</xdr:row>
      <xdr:rowOff>0</xdr:rowOff>
    </xdr:to>
    <xdr:sp macro="" textlink="">
      <xdr:nvSpPr>
        <xdr:cNvPr id="31" name="Line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3705225" y="190500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3695700" y="195072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10</xdr:row>
      <xdr:rowOff>0</xdr:rowOff>
    </xdr:from>
    <xdr:to>
      <xdr:col>14</xdr:col>
      <xdr:colOff>19050</xdr:colOff>
      <xdr:row>10</xdr:row>
      <xdr:rowOff>0</xdr:rowOff>
    </xdr:to>
    <xdr:sp macro="" textlink="">
      <xdr:nvSpPr>
        <xdr:cNvPr id="33" name="Line 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3714750" y="199644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4" name="Line 8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3933825" y="190500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5" name="Line 9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3933825" y="195072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3</xdr:row>
      <xdr:rowOff>219075</xdr:rowOff>
    </xdr:from>
    <xdr:to>
      <xdr:col>4</xdr:col>
      <xdr:colOff>104775</xdr:colOff>
      <xdr:row>9</xdr:row>
      <xdr:rowOff>19050</xdr:rowOff>
    </xdr:to>
    <xdr:sp macro="" textlink="">
      <xdr:nvSpPr>
        <xdr:cNvPr id="36" name="Line 10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 flipV="1">
          <a:off x="1895475" y="18583275"/>
          <a:ext cx="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9</xdr:col>
      <xdr:colOff>19050</xdr:colOff>
      <xdr:row>4</xdr:row>
      <xdr:rowOff>0</xdr:rowOff>
    </xdr:to>
    <xdr:sp macro="" textlink="">
      <xdr:nvSpPr>
        <xdr:cNvPr id="37" name="Line 1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ShapeType="1"/>
        </xdr:cNvSpPr>
      </xdr:nvSpPr>
      <xdr:spPr bwMode="auto">
        <a:xfrm>
          <a:off x="1905000" y="185928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5</xdr:row>
      <xdr:rowOff>0</xdr:rowOff>
    </xdr:from>
    <xdr:to>
      <xdr:col>9</xdr:col>
      <xdr:colOff>19050</xdr:colOff>
      <xdr:row>5</xdr:row>
      <xdr:rowOff>0</xdr:rowOff>
    </xdr:to>
    <xdr:sp macro="" textlink="">
      <xdr:nvSpPr>
        <xdr:cNvPr id="38" name="Line 1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ShapeType="1"/>
        </xdr:cNvSpPr>
      </xdr:nvSpPr>
      <xdr:spPr bwMode="auto">
        <a:xfrm>
          <a:off x="1905000" y="188214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8</xdr:row>
      <xdr:rowOff>190500</xdr:rowOff>
    </xdr:from>
    <xdr:to>
      <xdr:col>4</xdr:col>
      <xdr:colOff>142875</xdr:colOff>
      <xdr:row>9</xdr:row>
      <xdr:rowOff>38100</xdr:rowOff>
    </xdr:to>
    <xdr:sp macro="" textlink="">
      <xdr:nvSpPr>
        <xdr:cNvPr id="39" name="Oval 13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 bwMode="auto">
        <a:xfrm>
          <a:off x="1857375" y="196977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6</xdr:row>
      <xdr:rowOff>190500</xdr:rowOff>
    </xdr:from>
    <xdr:to>
      <xdr:col>4</xdr:col>
      <xdr:colOff>142875</xdr:colOff>
      <xdr:row>7</xdr:row>
      <xdr:rowOff>38100</xdr:rowOff>
    </xdr:to>
    <xdr:sp macro="" textlink="">
      <xdr:nvSpPr>
        <xdr:cNvPr id="40" name="Oval 14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 bwMode="auto">
        <a:xfrm>
          <a:off x="1857375" y="192405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562100" y="13716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11</xdr:col>
      <xdr:colOff>19050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581150" y="18288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10</xdr:row>
      <xdr:rowOff>0</xdr:rowOff>
    </xdr:from>
    <xdr:to>
      <xdr:col>11</xdr:col>
      <xdr:colOff>9525</xdr:colOff>
      <xdr:row>10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571625" y="2286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</xdr:row>
      <xdr:rowOff>0</xdr:rowOff>
    </xdr:from>
    <xdr:to>
      <xdr:col>14</xdr:col>
      <xdr:colOff>9525</xdr:colOff>
      <xdr:row>6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3705225" y="13716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3695700" y="18288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10</xdr:row>
      <xdr:rowOff>0</xdr:rowOff>
    </xdr:from>
    <xdr:to>
      <xdr:col>14</xdr:col>
      <xdr:colOff>19050</xdr:colOff>
      <xdr:row>10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3714750" y="22860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3933825" y="13716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3933825" y="1828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3</xdr:row>
      <xdr:rowOff>219074</xdr:rowOff>
    </xdr:from>
    <xdr:to>
      <xdr:col>4</xdr:col>
      <xdr:colOff>104775</xdr:colOff>
      <xdr:row>10</xdr:row>
      <xdr:rowOff>219074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 flipV="1">
          <a:off x="1895475" y="904874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9</xdr:col>
      <xdr:colOff>19050</xdr:colOff>
      <xdr:row>4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1905000" y="9144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5</xdr:row>
      <xdr:rowOff>0</xdr:rowOff>
    </xdr:from>
    <xdr:to>
      <xdr:col>9</xdr:col>
      <xdr:colOff>19050</xdr:colOff>
      <xdr:row>5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1905000" y="11430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8</xdr:row>
      <xdr:rowOff>190500</xdr:rowOff>
    </xdr:from>
    <xdr:to>
      <xdr:col>4</xdr:col>
      <xdr:colOff>142875</xdr:colOff>
      <xdr:row>9</xdr:row>
      <xdr:rowOff>38100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857375" y="20193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6</xdr:row>
      <xdr:rowOff>190500</xdr:rowOff>
    </xdr:from>
    <xdr:to>
      <xdr:col>4</xdr:col>
      <xdr:colOff>142875</xdr:colOff>
      <xdr:row>7</xdr:row>
      <xdr:rowOff>38100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857375" y="15621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10</xdr:row>
      <xdr:rowOff>161924</xdr:rowOff>
    </xdr:from>
    <xdr:to>
      <xdr:col>4</xdr:col>
      <xdr:colOff>142875</xdr:colOff>
      <xdr:row>11</xdr:row>
      <xdr:rowOff>9524</xdr:rowOff>
    </xdr:to>
    <xdr:sp macro="" textlink="">
      <xdr:nvSpPr>
        <xdr:cNvPr id="15" name="Oval 1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857375" y="2447924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ShapeType="1"/>
        </xdr:cNvSpPr>
      </xdr:nvSpPr>
      <xdr:spPr bwMode="auto">
        <a:xfrm>
          <a:off x="3695700" y="27432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3933825" y="22860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5</xdr:row>
      <xdr:rowOff>28576</xdr:rowOff>
    </xdr:from>
    <xdr:to>
      <xdr:col>22</xdr:col>
      <xdr:colOff>106813</xdr:colOff>
      <xdr:row>10</xdr:row>
      <xdr:rowOff>142875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39" t="30704" r="36768" b="36803"/>
        <a:stretch/>
      </xdr:blipFill>
      <xdr:spPr bwMode="auto">
        <a:xfrm>
          <a:off x="885824" y="1724026"/>
          <a:ext cx="3973964" cy="168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495425" y="16764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233157</xdr:colOff>
      <xdr:row>7</xdr:row>
      <xdr:rowOff>0</xdr:rowOff>
    </xdr:from>
    <xdr:to>
      <xdr:col>14</xdr:col>
      <xdr:colOff>223632</xdr:colOff>
      <xdr:row>7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3871707" y="13335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200025</xdr:colOff>
      <xdr:row>9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3876675" y="16764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9</xdr:row>
      <xdr:rowOff>9525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4114800" y="13335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107673</xdr:colOff>
      <xdr:row>3</xdr:row>
      <xdr:rowOff>173934</xdr:rowOff>
    </xdr:from>
    <xdr:to>
      <xdr:col>5</xdr:col>
      <xdr:colOff>107673</xdr:colOff>
      <xdr:row>8</xdr:row>
      <xdr:rowOff>33130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 flipV="1">
          <a:off x="2079348" y="821634"/>
          <a:ext cx="0" cy="7164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4</xdr:row>
      <xdr:rowOff>0</xdr:rowOff>
    </xdr:from>
    <xdr:to>
      <xdr:col>10</xdr:col>
      <xdr:colOff>19050</xdr:colOff>
      <xdr:row>4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2085975" y="8191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7</xdr:row>
      <xdr:rowOff>180975</xdr:rowOff>
    </xdr:from>
    <xdr:to>
      <xdr:col>5</xdr:col>
      <xdr:colOff>142875</xdr:colOff>
      <xdr:row>8</xdr:row>
      <xdr:rowOff>57150</xdr:rowOff>
    </xdr:to>
    <xdr:sp macro="" textlink="">
      <xdr:nvSpPr>
        <xdr:cNvPr id="8" name="Oval 1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2038350" y="1504950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9</xdr:row>
      <xdr:rowOff>16564</xdr:rowOff>
    </xdr:from>
    <xdr:to>
      <xdr:col>8</xdr:col>
      <xdr:colOff>180975</xdr:colOff>
      <xdr:row>13</xdr:row>
      <xdr:rowOff>173934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2867025" y="1692964"/>
          <a:ext cx="0" cy="843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125067</xdr:colOff>
      <xdr:row>9</xdr:row>
      <xdr:rowOff>9</xdr:rowOff>
    </xdr:from>
    <xdr:to>
      <xdr:col>8</xdr:col>
      <xdr:colOff>231913</xdr:colOff>
      <xdr:row>9</xdr:row>
      <xdr:rowOff>76209</xdr:rowOff>
    </xdr:to>
    <xdr:sp macro="" textlink="">
      <xdr:nvSpPr>
        <xdr:cNvPr id="10" name="AutoShape 2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2811117" y="1676409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13</xdr:row>
      <xdr:rowOff>219075</xdr:rowOff>
    </xdr:from>
    <xdr:to>
      <xdr:col>13</xdr:col>
      <xdr:colOff>28575</xdr:colOff>
      <xdr:row>13</xdr:row>
      <xdr:rowOff>219075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2867025" y="2533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67</xdr:row>
      <xdr:rowOff>0</xdr:rowOff>
    </xdr:from>
    <xdr:to>
      <xdr:col>12</xdr:col>
      <xdr:colOff>0</xdr:colOff>
      <xdr:row>67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1495425" y="106680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233157</xdr:colOff>
      <xdr:row>65</xdr:row>
      <xdr:rowOff>0</xdr:rowOff>
    </xdr:from>
    <xdr:to>
      <xdr:col>14</xdr:col>
      <xdr:colOff>223632</xdr:colOff>
      <xdr:row>65</xdr:row>
      <xdr:rowOff>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3871707" y="103251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67</xdr:row>
      <xdr:rowOff>0</xdr:rowOff>
    </xdr:from>
    <xdr:to>
      <xdr:col>14</xdr:col>
      <xdr:colOff>200025</xdr:colOff>
      <xdr:row>67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3876675" y="106680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0</xdr:colOff>
      <xdr:row>67</xdr:row>
      <xdr:rowOff>9525</xdr:rowOff>
    </xdr:to>
    <xdr:sp macro="" textlink="">
      <xdr:nvSpPr>
        <xdr:cNvPr id="15" name="Line 10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4114800" y="103251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107673</xdr:colOff>
      <xdr:row>61</xdr:row>
      <xdr:rowOff>173934</xdr:rowOff>
    </xdr:from>
    <xdr:to>
      <xdr:col>5</xdr:col>
      <xdr:colOff>107673</xdr:colOff>
      <xdr:row>66</xdr:row>
      <xdr:rowOff>33130</xdr:rowOff>
    </xdr:to>
    <xdr:sp macro="" textlink="">
      <xdr:nvSpPr>
        <xdr:cNvPr id="16" name="Line 1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 flipV="1">
          <a:off x="2079348" y="9813234"/>
          <a:ext cx="0" cy="7164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62</xdr:row>
      <xdr:rowOff>0</xdr:rowOff>
    </xdr:from>
    <xdr:to>
      <xdr:col>10</xdr:col>
      <xdr:colOff>19050</xdr:colOff>
      <xdr:row>62</xdr:row>
      <xdr:rowOff>0</xdr:rowOff>
    </xdr:to>
    <xdr:sp macro="" textlink="">
      <xdr:nvSpPr>
        <xdr:cNvPr id="17" name="Line 14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2085975" y="98107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65</xdr:row>
      <xdr:rowOff>180975</xdr:rowOff>
    </xdr:from>
    <xdr:to>
      <xdr:col>5</xdr:col>
      <xdr:colOff>142875</xdr:colOff>
      <xdr:row>66</xdr:row>
      <xdr:rowOff>57150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/>
        </xdr:cNvSpPr>
      </xdr:nvSpPr>
      <xdr:spPr bwMode="auto">
        <a:xfrm>
          <a:off x="2038350" y="10496550"/>
          <a:ext cx="76200" cy="571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67</xdr:row>
      <xdr:rowOff>16564</xdr:rowOff>
    </xdr:from>
    <xdr:to>
      <xdr:col>8</xdr:col>
      <xdr:colOff>180975</xdr:colOff>
      <xdr:row>71</xdr:row>
      <xdr:rowOff>173934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2867025" y="10684564"/>
          <a:ext cx="0" cy="843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125067</xdr:colOff>
      <xdr:row>67</xdr:row>
      <xdr:rowOff>9</xdr:rowOff>
    </xdr:from>
    <xdr:to>
      <xdr:col>8</xdr:col>
      <xdr:colOff>231913</xdr:colOff>
      <xdr:row>67</xdr:row>
      <xdr:rowOff>76209</xdr:rowOff>
    </xdr:to>
    <xdr:sp macro="" textlink="">
      <xdr:nvSpPr>
        <xdr:cNvPr id="20" name="AutoShape 2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/>
        </xdr:cNvSpPr>
      </xdr:nvSpPr>
      <xdr:spPr bwMode="auto">
        <a:xfrm>
          <a:off x="2811117" y="10668009"/>
          <a:ext cx="106846" cy="762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71</xdr:row>
      <xdr:rowOff>219075</xdr:rowOff>
    </xdr:from>
    <xdr:to>
      <xdr:col>13</xdr:col>
      <xdr:colOff>28575</xdr:colOff>
      <xdr:row>71</xdr:row>
      <xdr:rowOff>219075</xdr:rowOff>
    </xdr:to>
    <xdr:sp macro="" textlink="">
      <xdr:nvSpPr>
        <xdr:cNvPr id="21" name="Line 23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ShapeType="1"/>
        </xdr:cNvSpPr>
      </xdr:nvSpPr>
      <xdr:spPr bwMode="auto">
        <a:xfrm>
          <a:off x="2867025" y="11525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1.2%20&#44288;&#47196;%20&#53664;&#442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토공집계"/>
      <sheetName val="토적표 "/>
      <sheetName val="구조물토공집계"/>
      <sheetName val="제수밸브실집계표"/>
      <sheetName val="제수밸브실토공산근"/>
      <sheetName val="1호(자연)집계"/>
      <sheetName val="1호(자연)-C"/>
      <sheetName val="공기밸브실집계표"/>
      <sheetName val="공기밸브실토공산근"/>
      <sheetName val="공기밸브실조서"/>
      <sheetName val="이토맨홀집계"/>
      <sheetName val="4호(가시설)집계"/>
      <sheetName val="4호(가시설)-A"/>
      <sheetName val="4호(가시설)-C"/>
      <sheetName val="이토맨홀-아스콘(2.4)"/>
      <sheetName val="이토맨홀조서"/>
      <sheetName val="이토관토공산출"/>
      <sheetName val="이토관토공조서"/>
      <sheetName val="이토관포단(ASP.)"/>
      <sheetName val="환기구토공산출"/>
      <sheetName val="환기구토공조서"/>
      <sheetName val="환기포단(보도)"/>
      <sheetName val="환기포단(ASP.)"/>
      <sheetName val="전기관로 토공산근"/>
      <sheetName val="추진공집계표"/>
      <sheetName val="추진공산근"/>
      <sheetName val="맨홀펌프장조서"/>
    </sheetNames>
    <sheetDataSet>
      <sheetData sheetId="0">
        <row r="11">
          <cell r="G11">
            <v>8233.16</v>
          </cell>
        </row>
        <row r="12">
          <cell r="G12">
            <v>2064.4760000000001</v>
          </cell>
        </row>
        <row r="13">
          <cell r="G13">
            <v>8265.3260000000009</v>
          </cell>
        </row>
        <row r="14">
          <cell r="G14">
            <v>2044.2865000000002</v>
          </cell>
        </row>
        <row r="15">
          <cell r="G15">
            <v>1623.5580000000004</v>
          </cell>
        </row>
        <row r="16">
          <cell r="G16">
            <v>14060.14</v>
          </cell>
        </row>
        <row r="18">
          <cell r="G18">
            <v>4</v>
          </cell>
        </row>
        <row r="19">
          <cell r="G19">
            <v>0.28000000000000003</v>
          </cell>
        </row>
        <row r="20">
          <cell r="G20">
            <v>4</v>
          </cell>
        </row>
        <row r="21">
          <cell r="G21">
            <v>0.4</v>
          </cell>
        </row>
        <row r="22">
          <cell r="G22">
            <v>76.39</v>
          </cell>
        </row>
        <row r="23">
          <cell r="G23">
            <v>76.39</v>
          </cell>
        </row>
      </sheetData>
      <sheetData sheetId="1"/>
      <sheetData sheetId="2"/>
      <sheetData sheetId="3">
        <row r="19">
          <cell r="G19">
            <v>1.8</v>
          </cell>
        </row>
        <row r="20">
          <cell r="G20">
            <v>4.38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zoomScale="85" zoomScaleNormal="85" workbookViewId="0">
      <selection activeCell="B5" sqref="B5:B9"/>
    </sheetView>
  </sheetViews>
  <sheetFormatPr defaultColWidth="2.85546875" defaultRowHeight="18" customHeight="1"/>
  <cols>
    <col min="1" max="1" width="5.7109375" style="3" customWidth="1"/>
    <col min="2" max="4" width="13.7109375" style="3" customWidth="1"/>
    <col min="5" max="5" width="6.7109375" style="3" customWidth="1"/>
    <col min="6" max="6" width="13.7109375" style="3" customWidth="1"/>
    <col min="7" max="11" width="13.5703125" style="3" customWidth="1"/>
    <col min="12" max="12" width="7.42578125" style="3" customWidth="1"/>
    <col min="13" max="16384" width="2.85546875" style="1"/>
  </cols>
  <sheetData>
    <row r="1" spans="1:33" ht="30" customHeight="1">
      <c r="A1" s="184" t="s">
        <v>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33" ht="18" customHeight="1">
      <c r="A2" s="2"/>
      <c r="L2" s="4"/>
    </row>
    <row r="3" spans="1:33" ht="18" customHeight="1">
      <c r="A3" s="205" t="s">
        <v>42</v>
      </c>
      <c r="B3" s="206"/>
      <c r="C3" s="206"/>
      <c r="D3" s="206" t="s">
        <v>43</v>
      </c>
      <c r="E3" s="206" t="s">
        <v>15</v>
      </c>
      <c r="F3" s="206" t="s">
        <v>39</v>
      </c>
      <c r="G3" s="206" t="s">
        <v>82</v>
      </c>
      <c r="H3" s="206"/>
      <c r="I3" s="206"/>
      <c r="J3" s="206"/>
      <c r="K3" s="206"/>
      <c r="L3" s="193" t="s">
        <v>84</v>
      </c>
    </row>
    <row r="4" spans="1:33" ht="30" customHeight="1">
      <c r="A4" s="207"/>
      <c r="B4" s="208"/>
      <c r="C4" s="208"/>
      <c r="D4" s="208"/>
      <c r="E4" s="208"/>
      <c r="F4" s="208"/>
      <c r="G4" s="173" t="s">
        <v>76</v>
      </c>
      <c r="H4" s="173" t="s">
        <v>124</v>
      </c>
      <c r="I4" s="174" t="s">
        <v>150</v>
      </c>
      <c r="J4" s="174" t="s">
        <v>206</v>
      </c>
      <c r="K4" s="174" t="s">
        <v>102</v>
      </c>
      <c r="L4" s="194"/>
    </row>
    <row r="5" spans="1:33" s="5" customFormat="1" ht="30" customHeight="1">
      <c r="A5" s="185" t="s">
        <v>77</v>
      </c>
      <c r="B5" s="190" t="s">
        <v>12</v>
      </c>
      <c r="C5" s="190" t="s">
        <v>48</v>
      </c>
      <c r="D5" s="171" t="s">
        <v>49</v>
      </c>
      <c r="E5" s="171" t="s">
        <v>50</v>
      </c>
      <c r="F5" s="175">
        <f t="shared" ref="F5:F23" si="0">SUM(G5:K5)</f>
        <v>1652.07</v>
      </c>
      <c r="G5" s="176">
        <f>ASP산근!T45</f>
        <v>0</v>
      </c>
      <c r="H5" s="176"/>
      <c r="I5" s="176">
        <v>0</v>
      </c>
      <c r="J5" s="177">
        <v>0</v>
      </c>
      <c r="K5" s="177">
        <f>절삭후덧씌우기!T24</f>
        <v>1652.07</v>
      </c>
      <c r="L5" s="111"/>
    </row>
    <row r="6" spans="1:33" s="5" customFormat="1" ht="30" customHeight="1">
      <c r="A6" s="186"/>
      <c r="B6" s="191"/>
      <c r="C6" s="191"/>
      <c r="D6" s="168" t="s">
        <v>147</v>
      </c>
      <c r="E6" s="168" t="s">
        <v>50</v>
      </c>
      <c r="F6" s="107">
        <f t="shared" si="0"/>
        <v>0</v>
      </c>
      <c r="G6" s="108">
        <f>ASP산근!T48</f>
        <v>0</v>
      </c>
      <c r="H6" s="108"/>
      <c r="I6" s="108">
        <v>0</v>
      </c>
      <c r="J6" s="92">
        <v>0</v>
      </c>
      <c r="K6" s="92"/>
      <c r="L6" s="6"/>
    </row>
    <row r="7" spans="1:33" s="5" customFormat="1" ht="30" customHeight="1">
      <c r="A7" s="187"/>
      <c r="B7" s="191"/>
      <c r="C7" s="191"/>
      <c r="D7" s="168" t="s">
        <v>51</v>
      </c>
      <c r="E7" s="168" t="s">
        <v>50</v>
      </c>
      <c r="F7" s="107">
        <f t="shared" si="0"/>
        <v>4855.88</v>
      </c>
      <c r="G7" s="108">
        <f>ASP산근!T51</f>
        <v>4855.88</v>
      </c>
      <c r="H7" s="108"/>
      <c r="I7" s="108">
        <v>0</v>
      </c>
      <c r="J7" s="92">
        <v>0</v>
      </c>
      <c r="K7" s="92"/>
      <c r="L7" s="6"/>
      <c r="W7" s="1"/>
    </row>
    <row r="8" spans="1:33" s="5" customFormat="1" ht="30" customHeight="1">
      <c r="A8" s="187"/>
      <c r="B8" s="191"/>
      <c r="C8" s="191" t="s">
        <v>52</v>
      </c>
      <c r="D8" s="168" t="s">
        <v>6</v>
      </c>
      <c r="E8" s="93" t="s">
        <v>32</v>
      </c>
      <c r="F8" s="107">
        <f t="shared" si="0"/>
        <v>45.900000000000006</v>
      </c>
      <c r="G8" s="108">
        <f>ASP산근!T54</f>
        <v>24.8</v>
      </c>
      <c r="H8" s="108"/>
      <c r="I8" s="108">
        <v>0</v>
      </c>
      <c r="J8" s="92">
        <v>0</v>
      </c>
      <c r="K8" s="92">
        <f>절삭후덧씌우기!T27</f>
        <v>21.1</v>
      </c>
      <c r="L8" s="6"/>
      <c r="W8" s="1"/>
      <c r="AG8" s="1"/>
    </row>
    <row r="9" spans="1:33" s="5" customFormat="1" ht="30" customHeight="1">
      <c r="A9" s="187"/>
      <c r="B9" s="191"/>
      <c r="C9" s="191"/>
      <c r="D9" s="168" t="s">
        <v>78</v>
      </c>
      <c r="E9" s="93" t="s">
        <v>32</v>
      </c>
      <c r="F9" s="107">
        <f t="shared" si="0"/>
        <v>41.33</v>
      </c>
      <c r="G9" s="108">
        <f>ASP산근!T57</f>
        <v>41.33</v>
      </c>
      <c r="H9" s="108"/>
      <c r="I9" s="108">
        <v>0</v>
      </c>
      <c r="J9" s="92">
        <v>0</v>
      </c>
      <c r="K9" s="92">
        <v>0</v>
      </c>
      <c r="L9" s="6"/>
      <c r="AG9" s="1"/>
    </row>
    <row r="10" spans="1:33" s="5" customFormat="1" ht="30" customHeight="1">
      <c r="A10" s="187"/>
      <c r="B10" s="169" t="s">
        <v>130</v>
      </c>
      <c r="C10" s="168" t="s">
        <v>118</v>
      </c>
      <c r="D10" s="168" t="s">
        <v>111</v>
      </c>
      <c r="E10" s="168" t="s">
        <v>50</v>
      </c>
      <c r="F10" s="107">
        <f t="shared" si="0"/>
        <v>0.56000000000000005</v>
      </c>
      <c r="G10" s="108"/>
      <c r="H10" s="108">
        <f>'투수콘 산근(T=7) '!T20</f>
        <v>0.56000000000000005</v>
      </c>
      <c r="I10" s="108"/>
      <c r="J10" s="92"/>
      <c r="K10" s="92"/>
      <c r="L10" s="6"/>
      <c r="AG10" s="1"/>
    </row>
    <row r="11" spans="1:33" ht="30" customHeight="1">
      <c r="A11" s="187"/>
      <c r="B11" s="192" t="s">
        <v>83</v>
      </c>
      <c r="C11" s="170" t="s">
        <v>18</v>
      </c>
      <c r="D11" s="172" t="s">
        <v>79</v>
      </c>
      <c r="E11" s="87" t="s">
        <v>2</v>
      </c>
      <c r="F11" s="107">
        <f t="shared" si="0"/>
        <v>2049.0665000000004</v>
      </c>
      <c r="G11" s="108">
        <f>ASP산근!T39</f>
        <v>2044.2865000000002</v>
      </c>
      <c r="H11" s="108">
        <f>'투수콘 산근(T=7) '!T23</f>
        <v>0.4</v>
      </c>
      <c r="I11" s="108">
        <f>[1]구조물토공집계!$G$20</f>
        <v>4.38</v>
      </c>
      <c r="J11" s="92">
        <v>0</v>
      </c>
      <c r="K11" s="92">
        <v>0</v>
      </c>
      <c r="L11" s="95"/>
      <c r="R11" s="5"/>
    </row>
    <row r="12" spans="1:33" ht="30" customHeight="1">
      <c r="A12" s="187"/>
      <c r="B12" s="192"/>
      <c r="C12" s="170" t="s">
        <v>74</v>
      </c>
      <c r="D12" s="172" t="s">
        <v>79</v>
      </c>
      <c r="E12" s="87" t="s">
        <v>2</v>
      </c>
      <c r="F12" s="107">
        <f t="shared" si="0"/>
        <v>0</v>
      </c>
      <c r="G12" s="108"/>
      <c r="H12" s="108"/>
      <c r="I12" s="108"/>
      <c r="J12" s="92">
        <v>0</v>
      </c>
      <c r="K12" s="92">
        <v>0</v>
      </c>
      <c r="L12" s="95"/>
      <c r="R12" s="5"/>
    </row>
    <row r="13" spans="1:33" ht="30" customHeight="1">
      <c r="A13" s="187"/>
      <c r="B13" s="192"/>
      <c r="C13" s="170" t="s">
        <v>39</v>
      </c>
      <c r="D13" s="172" t="s">
        <v>79</v>
      </c>
      <c r="E13" s="87" t="s">
        <v>2</v>
      </c>
      <c r="F13" s="107">
        <f t="shared" si="0"/>
        <v>2049.0665000000004</v>
      </c>
      <c r="G13" s="108">
        <f t="shared" ref="G13:K13" si="1">SUM(G11:G12)</f>
        <v>2044.2865000000002</v>
      </c>
      <c r="H13" s="108">
        <f t="shared" si="1"/>
        <v>0.4</v>
      </c>
      <c r="I13" s="108">
        <f t="shared" si="1"/>
        <v>4.38</v>
      </c>
      <c r="J13" s="92">
        <f t="shared" si="1"/>
        <v>0</v>
      </c>
      <c r="K13" s="92">
        <f t="shared" si="1"/>
        <v>0</v>
      </c>
      <c r="L13" s="95"/>
      <c r="R13" s="5"/>
    </row>
    <row r="14" spans="1:33" ht="30" customHeight="1">
      <c r="A14" s="187"/>
      <c r="B14" s="192" t="s">
        <v>207</v>
      </c>
      <c r="C14" s="170" t="s">
        <v>73</v>
      </c>
      <c r="D14" s="172" t="s">
        <v>80</v>
      </c>
      <c r="E14" s="87" t="s">
        <v>2</v>
      </c>
      <c r="F14" s="107">
        <f t="shared" si="0"/>
        <v>1623.5580000000004</v>
      </c>
      <c r="G14" s="108">
        <f>ASP산근!T42</f>
        <v>1623.5580000000004</v>
      </c>
      <c r="H14" s="108"/>
      <c r="I14" s="108">
        <v>0</v>
      </c>
      <c r="J14" s="92">
        <v>0</v>
      </c>
      <c r="K14" s="92">
        <v>0</v>
      </c>
      <c r="L14" s="95"/>
      <c r="R14" s="5"/>
    </row>
    <row r="15" spans="1:33" ht="30" customHeight="1">
      <c r="A15" s="187"/>
      <c r="B15" s="192"/>
      <c r="C15" s="170" t="s">
        <v>74</v>
      </c>
      <c r="D15" s="172" t="s">
        <v>80</v>
      </c>
      <c r="E15" s="87" t="s">
        <v>2</v>
      </c>
      <c r="F15" s="107">
        <f t="shared" si="0"/>
        <v>0</v>
      </c>
      <c r="G15" s="108"/>
      <c r="H15" s="108"/>
      <c r="I15" s="108">
        <v>0</v>
      </c>
      <c r="J15" s="92">
        <v>0</v>
      </c>
      <c r="K15" s="92">
        <v>0</v>
      </c>
      <c r="L15" s="95"/>
      <c r="R15" s="5"/>
    </row>
    <row r="16" spans="1:33" ht="30" customHeight="1">
      <c r="A16" s="187"/>
      <c r="B16" s="192"/>
      <c r="C16" s="170" t="s">
        <v>39</v>
      </c>
      <c r="D16" s="172" t="s">
        <v>80</v>
      </c>
      <c r="E16" s="87" t="s">
        <v>2</v>
      </c>
      <c r="F16" s="107">
        <f t="shared" si="0"/>
        <v>1623.5580000000004</v>
      </c>
      <c r="G16" s="108">
        <f>SUM(G14:G15)</f>
        <v>1623.5580000000004</v>
      </c>
      <c r="H16" s="108"/>
      <c r="I16" s="108">
        <f>SUM(I14:I15)</f>
        <v>0</v>
      </c>
      <c r="J16" s="92">
        <f>SUM(J14:J15)</f>
        <v>0</v>
      </c>
      <c r="K16" s="92">
        <f>SUM(K14:K15)</f>
        <v>0</v>
      </c>
      <c r="L16" s="95"/>
      <c r="R16" s="5"/>
    </row>
    <row r="17" spans="1:16" ht="30" customHeight="1">
      <c r="A17" s="187"/>
      <c r="B17" s="192" t="s">
        <v>89</v>
      </c>
      <c r="C17" s="192"/>
      <c r="D17" s="172" t="s">
        <v>90</v>
      </c>
      <c r="E17" s="94" t="s">
        <v>91</v>
      </c>
      <c r="F17" s="107">
        <f t="shared" si="0"/>
        <v>76.39</v>
      </c>
      <c r="G17" s="108">
        <v>0</v>
      </c>
      <c r="H17" s="108"/>
      <c r="I17" s="108">
        <f>보도포장!T17</f>
        <v>76.39</v>
      </c>
      <c r="J17" s="92">
        <v>0</v>
      </c>
      <c r="K17" s="92">
        <v>0</v>
      </c>
      <c r="L17" s="95"/>
    </row>
    <row r="18" spans="1:16" ht="30" customHeight="1">
      <c r="A18" s="187"/>
      <c r="B18" s="192" t="s">
        <v>109</v>
      </c>
      <c r="C18" s="192"/>
      <c r="D18" s="172" t="s">
        <v>85</v>
      </c>
      <c r="E18" s="87" t="s">
        <v>2</v>
      </c>
      <c r="F18" s="107">
        <f t="shared" si="0"/>
        <v>1.8</v>
      </c>
      <c r="G18" s="108">
        <v>0</v>
      </c>
      <c r="H18" s="108"/>
      <c r="I18" s="108">
        <f>[1]구조물토공집계!$G$19</f>
        <v>1.8</v>
      </c>
      <c r="J18" s="92">
        <v>0</v>
      </c>
      <c r="K18" s="92">
        <v>0</v>
      </c>
      <c r="L18" s="95"/>
    </row>
    <row r="19" spans="1:16" ht="30" customHeight="1">
      <c r="A19" s="187"/>
      <c r="B19" s="192" t="s">
        <v>204</v>
      </c>
      <c r="C19" s="192"/>
      <c r="D19" s="172" t="s">
        <v>205</v>
      </c>
      <c r="E19" s="94" t="s">
        <v>208</v>
      </c>
      <c r="F19" s="107">
        <f t="shared" si="0"/>
        <v>601.25</v>
      </c>
      <c r="G19" s="108"/>
      <c r="H19" s="108"/>
      <c r="I19" s="108"/>
      <c r="J19" s="92">
        <f>미끄럼방지포장조서!F10</f>
        <v>601.25</v>
      </c>
      <c r="K19" s="92"/>
      <c r="L19" s="95"/>
    </row>
    <row r="20" spans="1:16" ht="30" customHeight="1">
      <c r="A20" s="187"/>
      <c r="B20" s="195" t="s">
        <v>81</v>
      </c>
      <c r="C20" s="196"/>
      <c r="D20" s="201" t="s">
        <v>63</v>
      </c>
      <c r="E20" s="94" t="s">
        <v>223</v>
      </c>
      <c r="F20" s="107">
        <f t="shared" si="0"/>
        <v>2767.4830000000002</v>
      </c>
      <c r="G20" s="108">
        <f>ASP산근!T18</f>
        <v>2064.4760000000001</v>
      </c>
      <c r="H20" s="108"/>
      <c r="I20" s="108"/>
      <c r="J20" s="92"/>
      <c r="K20" s="92">
        <f>절삭후덧씌우기!T18*0.05</f>
        <v>703.00700000000006</v>
      </c>
      <c r="L20" s="95"/>
    </row>
    <row r="21" spans="1:16" ht="30" customHeight="1">
      <c r="A21" s="187"/>
      <c r="B21" s="197"/>
      <c r="C21" s="198"/>
      <c r="D21" s="202"/>
      <c r="E21" s="168" t="s">
        <v>50</v>
      </c>
      <c r="F21" s="107">
        <f t="shared" si="0"/>
        <v>6503.59</v>
      </c>
      <c r="G21" s="108">
        <f>ASP산근!T59</f>
        <v>4851.5200000000004</v>
      </c>
      <c r="H21" s="108"/>
      <c r="I21" s="108">
        <v>0</v>
      </c>
      <c r="J21" s="92">
        <v>0</v>
      </c>
      <c r="K21" s="92">
        <f>절삭후덧씌우기!T29</f>
        <v>1652.07</v>
      </c>
      <c r="L21" s="95"/>
      <c r="N21" s="204"/>
      <c r="O21" s="204"/>
      <c r="P21" s="204"/>
    </row>
    <row r="22" spans="1:16" ht="30" customHeight="1">
      <c r="A22" s="188"/>
      <c r="B22" s="197"/>
      <c r="C22" s="198"/>
      <c r="D22" s="201" t="s">
        <v>64</v>
      </c>
      <c r="E22" s="180" t="s">
        <v>223</v>
      </c>
      <c r="F22" s="107">
        <f t="shared" si="0"/>
        <v>0.28000000000000003</v>
      </c>
      <c r="G22" s="181"/>
      <c r="H22" s="181">
        <f>'투수콘 산근(T=7) '!T17</f>
        <v>0.28000000000000003</v>
      </c>
      <c r="I22" s="181"/>
      <c r="J22" s="182"/>
      <c r="K22" s="182"/>
      <c r="L22" s="183"/>
      <c r="N22" s="179"/>
      <c r="O22" s="179"/>
      <c r="P22" s="179"/>
    </row>
    <row r="23" spans="1:16" ht="30" customHeight="1">
      <c r="A23" s="189"/>
      <c r="B23" s="199"/>
      <c r="C23" s="200"/>
      <c r="D23" s="203"/>
      <c r="E23" s="96" t="s">
        <v>50</v>
      </c>
      <c r="F23" s="109">
        <f t="shared" si="0"/>
        <v>0.65800000000000014</v>
      </c>
      <c r="G23" s="110">
        <v>0</v>
      </c>
      <c r="H23" s="110">
        <f>'투수콘 산근(T=7) '!T28</f>
        <v>0.65800000000000014</v>
      </c>
      <c r="I23" s="110"/>
      <c r="J23" s="97">
        <v>0</v>
      </c>
      <c r="K23" s="97">
        <v>0</v>
      </c>
      <c r="L23" s="98"/>
    </row>
  </sheetData>
  <mergeCells count="20">
    <mergeCell ref="N21:P21"/>
    <mergeCell ref="B18:C18"/>
    <mergeCell ref="A3:C4"/>
    <mergeCell ref="D3:D4"/>
    <mergeCell ref="E3:E4"/>
    <mergeCell ref="F3:F4"/>
    <mergeCell ref="G3:K3"/>
    <mergeCell ref="A1:L1"/>
    <mergeCell ref="A5:A23"/>
    <mergeCell ref="B5:B9"/>
    <mergeCell ref="C5:C7"/>
    <mergeCell ref="C8:C9"/>
    <mergeCell ref="B11:B13"/>
    <mergeCell ref="B14:B16"/>
    <mergeCell ref="L3:L4"/>
    <mergeCell ref="B17:C17"/>
    <mergeCell ref="B19:C19"/>
    <mergeCell ref="B20:C23"/>
    <mergeCell ref="D20:D21"/>
    <mergeCell ref="D22:D23"/>
  </mergeCells>
  <phoneticPr fontId="12" type="noConversion"/>
  <conditionalFormatting sqref="G5:K23">
    <cfRule type="cellIs" dxfId="0" priority="2" operator="equal">
      <formula>0</formula>
    </cfRule>
  </conditionalFormatting>
  <printOptions horizontalCentered="1"/>
  <pageMargins left="0.47244094488188981" right="0.35433070866141736" top="0.78740157480314965" bottom="0.78740157480314965" header="0.39370078740157483" footer="0.39370078740157483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workbookViewId="0"/>
  </sheetViews>
  <sheetFormatPr defaultColWidth="2.5703125" defaultRowHeight="11.25"/>
  <cols>
    <col min="1" max="1" width="15.28515625" style="8" customWidth="1"/>
    <col min="2" max="19" width="3.5703125" style="8" customWidth="1"/>
    <col min="20" max="20" width="9.7109375" style="8" customWidth="1"/>
    <col min="21" max="21" width="5.42578125" style="8" customWidth="1"/>
    <col min="22" max="24" width="2.85546875" style="8" customWidth="1"/>
    <col min="25" max="16384" width="2.5703125" style="8"/>
  </cols>
  <sheetData>
    <row r="1" spans="1:24" ht="18" customHeight="1">
      <c r="A1" s="7" t="s">
        <v>106</v>
      </c>
    </row>
    <row r="2" spans="1:24" ht="20.100000000000001" customHeight="1">
      <c r="A2" s="99" t="s">
        <v>13</v>
      </c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99" t="s">
        <v>0</v>
      </c>
      <c r="U2" s="99" t="s">
        <v>15</v>
      </c>
      <c r="V2" s="100" t="s">
        <v>16</v>
      </c>
      <c r="W2" s="100"/>
      <c r="X2" s="100"/>
    </row>
    <row r="3" spans="1:24" ht="14.1" customHeight="1">
      <c r="A3" s="15" t="s">
        <v>17</v>
      </c>
      <c r="B3" s="16"/>
      <c r="C3" s="17"/>
      <c r="G3" s="17"/>
      <c r="T3" s="18"/>
      <c r="U3" s="19"/>
      <c r="V3" s="212"/>
      <c r="W3" s="209"/>
      <c r="X3" s="213"/>
    </row>
    <row r="4" spans="1:24" ht="14.1" customHeight="1">
      <c r="A4" s="15" t="s">
        <v>104</v>
      </c>
      <c r="B4" s="18"/>
      <c r="G4" s="17" t="s">
        <v>59</v>
      </c>
      <c r="O4" s="20"/>
      <c r="T4" s="18"/>
      <c r="U4" s="19"/>
      <c r="X4" s="21"/>
    </row>
    <row r="5" spans="1:24" ht="14.1" customHeight="1">
      <c r="A5" s="15"/>
      <c r="B5" s="18"/>
      <c r="G5" s="17"/>
      <c r="K5" s="20"/>
      <c r="T5" s="18"/>
      <c r="U5" s="19"/>
      <c r="X5" s="21"/>
    </row>
    <row r="6" spans="1:24" ht="14.1" customHeight="1">
      <c r="A6" s="15"/>
      <c r="B6" s="18"/>
      <c r="T6" s="18"/>
      <c r="U6" s="19"/>
      <c r="X6" s="21"/>
    </row>
    <row r="7" spans="1:24" ht="14.1" customHeight="1">
      <c r="A7" s="15"/>
      <c r="B7" s="18"/>
      <c r="D7" s="22"/>
      <c r="E7" s="22"/>
      <c r="F7" s="22"/>
      <c r="G7" s="22"/>
      <c r="H7" s="22"/>
      <c r="I7" s="22"/>
      <c r="J7" s="22"/>
      <c r="K7" s="22"/>
      <c r="L7" s="22"/>
      <c r="P7" s="209"/>
      <c r="Q7" s="209"/>
      <c r="T7" s="18"/>
      <c r="U7" s="19"/>
      <c r="X7" s="21"/>
    </row>
    <row r="8" spans="1:24" ht="14.1" customHeight="1">
      <c r="A8" s="15"/>
      <c r="B8" s="18"/>
      <c r="D8" s="23"/>
      <c r="E8" s="23"/>
      <c r="F8" s="23"/>
      <c r="G8" s="23"/>
      <c r="H8" s="23"/>
      <c r="I8" s="23"/>
      <c r="J8" s="23"/>
      <c r="K8" s="23"/>
      <c r="L8" s="23"/>
      <c r="P8" s="209">
        <v>50</v>
      </c>
      <c r="Q8" s="209"/>
      <c r="T8" s="18"/>
      <c r="U8" s="19"/>
      <c r="X8" s="21"/>
    </row>
    <row r="9" spans="1:24" ht="14.1" customHeight="1">
      <c r="A9" s="15"/>
      <c r="B9" s="18"/>
      <c r="D9" s="23"/>
      <c r="E9" s="23"/>
      <c r="F9" s="23"/>
      <c r="G9" s="23"/>
      <c r="H9" s="23"/>
      <c r="I9" s="23"/>
      <c r="J9" s="23"/>
      <c r="K9" s="23"/>
      <c r="L9" s="23"/>
      <c r="P9" s="209"/>
      <c r="Q9" s="209"/>
      <c r="T9" s="18"/>
      <c r="U9" s="19"/>
      <c r="X9" s="21"/>
    </row>
    <row r="10" spans="1:24" ht="14.1" customHeight="1">
      <c r="A10" s="15"/>
      <c r="B10" s="18"/>
      <c r="P10" s="209"/>
      <c r="Q10" s="209"/>
      <c r="T10" s="18"/>
      <c r="U10" s="19"/>
      <c r="X10" s="21"/>
    </row>
    <row r="11" spans="1:24" ht="14.1" customHeight="1">
      <c r="A11" s="15"/>
      <c r="B11" s="18"/>
      <c r="P11" s="209"/>
      <c r="Q11" s="209"/>
      <c r="T11" s="18"/>
      <c r="U11" s="19"/>
      <c r="X11" s="21"/>
    </row>
    <row r="12" spans="1:24" ht="14.1" customHeight="1">
      <c r="A12" s="15"/>
      <c r="B12" s="18"/>
      <c r="P12" s="209"/>
      <c r="Q12" s="209"/>
      <c r="T12" s="18"/>
      <c r="U12" s="19"/>
      <c r="X12" s="21"/>
    </row>
    <row r="13" spans="1:24" ht="14.1" customHeight="1">
      <c r="A13" s="15"/>
      <c r="B13" s="18"/>
      <c r="P13" s="209"/>
      <c r="Q13" s="209"/>
      <c r="T13" s="18"/>
      <c r="U13" s="19"/>
      <c r="X13" s="21"/>
    </row>
    <row r="14" spans="1:24" ht="14.1" customHeight="1">
      <c r="A14" s="15"/>
      <c r="B14" s="18"/>
      <c r="K14" s="17" t="s">
        <v>19</v>
      </c>
      <c r="T14" s="18"/>
      <c r="U14" s="19"/>
      <c r="X14" s="21"/>
    </row>
    <row r="15" spans="1:24" ht="14.1" customHeight="1">
      <c r="A15" s="15"/>
      <c r="B15" s="18"/>
      <c r="K15" s="17"/>
      <c r="T15" s="18"/>
      <c r="U15" s="19"/>
      <c r="X15" s="21"/>
    </row>
    <row r="16" spans="1:24" ht="11.45" customHeight="1">
      <c r="A16" s="15"/>
      <c r="B16" s="18"/>
      <c r="T16" s="18"/>
      <c r="U16" s="19"/>
      <c r="X16" s="21"/>
    </row>
    <row r="17" spans="1:24" ht="11.45" customHeight="1">
      <c r="A17" s="26" t="s">
        <v>103</v>
      </c>
      <c r="B17" s="18" t="s">
        <v>23</v>
      </c>
      <c r="C17" s="17" t="s">
        <v>107</v>
      </c>
      <c r="F17" s="30"/>
      <c r="H17" s="30" t="s">
        <v>95</v>
      </c>
      <c r="I17" s="30"/>
      <c r="T17" s="28"/>
      <c r="U17" s="19"/>
      <c r="X17" s="21"/>
    </row>
    <row r="18" spans="1:24" ht="11.45" customHeight="1">
      <c r="A18" s="15"/>
      <c r="B18" s="18"/>
      <c r="C18" s="210">
        <v>0</v>
      </c>
      <c r="D18" s="210"/>
      <c r="E18" s="210"/>
      <c r="F18" s="74" t="s">
        <v>21</v>
      </c>
      <c r="S18" s="27" t="s">
        <v>22</v>
      </c>
      <c r="T18" s="28">
        <f>+ROUND(C18,2)</f>
        <v>0</v>
      </c>
      <c r="U18" s="19" t="s">
        <v>34</v>
      </c>
      <c r="X18" s="21"/>
    </row>
    <row r="19" spans="1:24" ht="11.45" customHeight="1">
      <c r="A19" s="15"/>
      <c r="B19" s="18"/>
      <c r="C19" s="31"/>
      <c r="D19" s="31"/>
      <c r="E19" s="31"/>
      <c r="F19" s="27"/>
      <c r="J19" s="30"/>
      <c r="S19" s="27"/>
      <c r="T19" s="28"/>
      <c r="U19" s="19"/>
      <c r="X19" s="21"/>
    </row>
    <row r="20" spans="1:24" ht="11.45" customHeight="1">
      <c r="A20" s="15"/>
      <c r="B20" s="18" t="s">
        <v>24</v>
      </c>
      <c r="C20" s="17" t="s">
        <v>26</v>
      </c>
      <c r="I20" s="32"/>
      <c r="M20" s="33"/>
      <c r="N20" s="33"/>
      <c r="O20" s="33"/>
      <c r="T20" s="18"/>
      <c r="U20" s="19"/>
      <c r="X20" s="21"/>
    </row>
    <row r="21" spans="1:24" ht="11.45" customHeight="1">
      <c r="A21" s="15"/>
      <c r="B21" s="18"/>
      <c r="C21" s="210">
        <f>C18</f>
        <v>0</v>
      </c>
      <c r="D21" s="210"/>
      <c r="E21" s="210"/>
      <c r="F21" s="27"/>
      <c r="G21" s="209"/>
      <c r="H21" s="209"/>
      <c r="J21" s="30"/>
      <c r="S21" s="27" t="s">
        <v>22</v>
      </c>
      <c r="T21" s="34">
        <f>+ROUND(C21,2)</f>
        <v>0</v>
      </c>
      <c r="U21" s="19" t="s">
        <v>34</v>
      </c>
      <c r="X21" s="21"/>
    </row>
    <row r="22" spans="1:24" ht="11.45" customHeight="1">
      <c r="A22" s="15"/>
      <c r="B22" s="18"/>
      <c r="C22" s="31"/>
      <c r="D22" s="31"/>
      <c r="E22" s="31"/>
      <c r="F22" s="27"/>
      <c r="J22" s="30"/>
      <c r="S22" s="27"/>
      <c r="T22" s="28"/>
      <c r="U22" s="19"/>
      <c r="X22" s="21"/>
    </row>
    <row r="23" spans="1:24" ht="11.45" customHeight="1">
      <c r="A23" s="15"/>
      <c r="B23" s="18" t="s">
        <v>25</v>
      </c>
      <c r="C23" s="17" t="s">
        <v>28</v>
      </c>
      <c r="T23" s="28"/>
      <c r="U23" s="19"/>
      <c r="X23" s="21"/>
    </row>
    <row r="24" spans="1:24" ht="11.45" customHeight="1">
      <c r="A24" s="15"/>
      <c r="B24" s="18"/>
      <c r="C24" s="210">
        <f>T18</f>
        <v>0</v>
      </c>
      <c r="D24" s="210"/>
      <c r="E24" s="210"/>
      <c r="F24" s="8" t="s">
        <v>29</v>
      </c>
      <c r="G24" s="214">
        <v>2.35</v>
      </c>
      <c r="H24" s="214"/>
      <c r="I24" s="8" t="s">
        <v>29</v>
      </c>
      <c r="J24" s="210">
        <v>0.05</v>
      </c>
      <c r="K24" s="210"/>
      <c r="M24" s="209"/>
      <c r="N24" s="209"/>
      <c r="O24" s="30"/>
      <c r="S24" s="27" t="s">
        <v>22</v>
      </c>
      <c r="T24" s="28">
        <f>+ROUND(C24*G24*J24,2)</f>
        <v>0</v>
      </c>
      <c r="U24" s="19" t="s">
        <v>3</v>
      </c>
      <c r="X24" s="21"/>
    </row>
    <row r="25" spans="1:24" ht="11.45" customHeight="1">
      <c r="A25" s="15"/>
      <c r="B25" s="18"/>
      <c r="C25" s="31"/>
      <c r="D25" s="31"/>
      <c r="E25" s="31"/>
      <c r="G25" s="41"/>
      <c r="H25" s="41"/>
      <c r="J25" s="31"/>
      <c r="K25" s="31"/>
      <c r="O25" s="30"/>
      <c r="S25" s="27"/>
      <c r="T25" s="28"/>
      <c r="U25" s="19"/>
      <c r="X25" s="21"/>
    </row>
    <row r="26" spans="1:24" ht="11.45" customHeight="1">
      <c r="A26" s="15"/>
      <c r="B26" s="18" t="s">
        <v>27</v>
      </c>
      <c r="C26" s="17" t="s">
        <v>31</v>
      </c>
      <c r="I26" s="32"/>
      <c r="M26" s="33"/>
      <c r="N26" s="33"/>
      <c r="O26" s="33"/>
      <c r="T26" s="18"/>
      <c r="U26" s="19"/>
      <c r="X26" s="21"/>
    </row>
    <row r="27" spans="1:24" ht="11.45" customHeight="1">
      <c r="A27" s="15"/>
      <c r="B27" s="18"/>
      <c r="C27" s="210">
        <f>T18</f>
        <v>0</v>
      </c>
      <c r="D27" s="210"/>
      <c r="E27" s="210"/>
      <c r="F27" s="8" t="s">
        <v>29</v>
      </c>
      <c r="G27" s="209">
        <v>30</v>
      </c>
      <c r="H27" s="209"/>
      <c r="I27" s="8" t="s">
        <v>68</v>
      </c>
      <c r="J27" s="215">
        <v>200</v>
      </c>
      <c r="K27" s="215"/>
      <c r="L27" s="8" t="s">
        <v>68</v>
      </c>
      <c r="M27" s="215">
        <v>100</v>
      </c>
      <c r="N27" s="215"/>
      <c r="O27" s="30"/>
      <c r="S27" s="27" t="s">
        <v>22</v>
      </c>
      <c r="T27" s="28">
        <f>+ROUNDUP(C27*G27/J27/M27,2)</f>
        <v>0</v>
      </c>
      <c r="U27" s="19" t="s">
        <v>32</v>
      </c>
      <c r="X27" s="21"/>
    </row>
    <row r="28" spans="1:24" ht="11.45" customHeight="1">
      <c r="A28" s="15"/>
      <c r="B28" s="18"/>
      <c r="C28" s="31"/>
      <c r="D28" s="31"/>
      <c r="E28" s="31"/>
      <c r="I28" s="27"/>
      <c r="J28" s="42"/>
      <c r="K28" s="42"/>
      <c r="L28" s="42"/>
      <c r="O28" s="30"/>
      <c r="S28" s="27"/>
      <c r="T28" s="28"/>
      <c r="U28" s="19"/>
      <c r="X28" s="21"/>
    </row>
    <row r="29" spans="1:24" s="77" customFormat="1" ht="11.45" customHeight="1">
      <c r="A29" s="76"/>
      <c r="C29" s="88"/>
      <c r="D29" s="88"/>
      <c r="E29" s="88"/>
      <c r="F29" s="89"/>
      <c r="G29" s="89"/>
      <c r="H29" s="89"/>
      <c r="I29" s="74"/>
      <c r="T29" s="28"/>
      <c r="U29" s="85"/>
      <c r="X29" s="82"/>
    </row>
    <row r="30" spans="1:24" s="77" customFormat="1" ht="11.45" customHeight="1">
      <c r="A30" s="76"/>
      <c r="C30" s="88"/>
      <c r="D30" s="88"/>
      <c r="E30" s="88"/>
      <c r="F30" s="89"/>
      <c r="G30" s="89"/>
      <c r="H30" s="89"/>
      <c r="I30" s="74"/>
      <c r="T30" s="28"/>
      <c r="U30" s="85"/>
      <c r="X30" s="82"/>
    </row>
    <row r="31" spans="1:24" s="77" customFormat="1" ht="11.45" customHeight="1">
      <c r="A31" s="76"/>
      <c r="C31" s="88"/>
      <c r="D31" s="88"/>
      <c r="E31" s="88"/>
      <c r="F31" s="89"/>
      <c r="G31" s="89"/>
      <c r="H31" s="89"/>
      <c r="T31" s="28"/>
      <c r="U31" s="85"/>
      <c r="X31" s="82"/>
    </row>
    <row r="32" spans="1:24" s="77" customFormat="1" ht="11.45" customHeight="1">
      <c r="A32" s="76"/>
      <c r="C32" s="88"/>
      <c r="D32" s="88"/>
      <c r="E32" s="88"/>
      <c r="F32" s="89"/>
      <c r="G32" s="89"/>
      <c r="H32" s="89"/>
      <c r="I32" s="74"/>
      <c r="T32" s="28"/>
      <c r="U32" s="85"/>
      <c r="X32" s="82"/>
    </row>
    <row r="33" spans="1:24" s="77" customFormat="1" ht="11.45" customHeight="1">
      <c r="A33" s="76"/>
      <c r="C33" s="88"/>
      <c r="D33" s="88"/>
      <c r="E33" s="88"/>
      <c r="F33" s="89"/>
      <c r="G33" s="89"/>
      <c r="H33" s="89"/>
      <c r="I33" s="74"/>
      <c r="T33" s="28"/>
      <c r="U33" s="85"/>
      <c r="X33" s="82"/>
    </row>
    <row r="34" spans="1:24" s="77" customFormat="1" ht="11.45" customHeight="1">
      <c r="A34" s="76"/>
      <c r="C34" s="88"/>
      <c r="D34" s="88"/>
      <c r="E34" s="88"/>
      <c r="F34" s="89"/>
      <c r="G34" s="89"/>
      <c r="H34" s="89"/>
      <c r="I34" s="74"/>
      <c r="T34" s="28"/>
      <c r="U34" s="85"/>
      <c r="X34" s="82"/>
    </row>
    <row r="35" spans="1:24" s="77" customFormat="1" ht="11.45" customHeight="1">
      <c r="A35" s="76"/>
      <c r="C35" s="88"/>
      <c r="D35" s="88"/>
      <c r="E35" s="88"/>
      <c r="F35" s="89"/>
      <c r="G35" s="89"/>
      <c r="H35" s="89"/>
      <c r="I35" s="74"/>
      <c r="T35" s="28"/>
      <c r="U35" s="85"/>
      <c r="X35" s="82"/>
    </row>
    <row r="36" spans="1:24" s="77" customFormat="1" ht="11.45" customHeight="1">
      <c r="A36" s="76"/>
      <c r="C36" s="88"/>
      <c r="D36" s="88"/>
      <c r="E36" s="88"/>
      <c r="F36" s="89"/>
      <c r="G36" s="89"/>
      <c r="H36" s="89"/>
      <c r="I36" s="74"/>
      <c r="T36" s="28"/>
      <c r="U36" s="85"/>
      <c r="X36" s="82"/>
    </row>
    <row r="37" spans="1:24" s="77" customFormat="1" ht="11.45" customHeight="1">
      <c r="A37" s="76"/>
      <c r="C37" s="88"/>
      <c r="D37" s="88"/>
      <c r="E37" s="88"/>
      <c r="F37" s="89"/>
      <c r="G37" s="89"/>
      <c r="H37" s="89"/>
      <c r="I37" s="74"/>
      <c r="T37" s="28"/>
      <c r="U37" s="85"/>
      <c r="X37" s="82"/>
    </row>
    <row r="38" spans="1:24" s="77" customFormat="1" ht="11.45" customHeight="1">
      <c r="A38" s="76"/>
      <c r="C38" s="88"/>
      <c r="D38" s="88"/>
      <c r="E38" s="88"/>
      <c r="F38" s="89"/>
      <c r="G38" s="89"/>
      <c r="H38" s="89"/>
      <c r="I38" s="74"/>
      <c r="T38" s="28"/>
      <c r="U38" s="85"/>
      <c r="X38" s="82"/>
    </row>
    <row r="39" spans="1:24" s="77" customFormat="1" ht="11.45" customHeight="1">
      <c r="A39" s="76"/>
      <c r="C39" s="88"/>
      <c r="D39" s="88"/>
      <c r="E39" s="88"/>
      <c r="F39" s="89"/>
      <c r="G39" s="89"/>
      <c r="H39" s="89"/>
      <c r="I39" s="74"/>
      <c r="T39" s="28"/>
      <c r="U39" s="85"/>
      <c r="X39" s="82"/>
    </row>
    <row r="40" spans="1:24" s="77" customFormat="1" ht="11.45" customHeight="1">
      <c r="A40" s="76"/>
      <c r="C40" s="88"/>
      <c r="D40" s="88"/>
      <c r="E40" s="88"/>
      <c r="F40" s="89"/>
      <c r="G40" s="89"/>
      <c r="H40" s="89"/>
      <c r="I40" s="74"/>
      <c r="T40" s="28"/>
      <c r="U40" s="85"/>
      <c r="X40" s="82"/>
    </row>
    <row r="41" spans="1:24" s="77" customFormat="1" ht="11.45" customHeight="1">
      <c r="A41" s="76"/>
      <c r="C41" s="88"/>
      <c r="D41" s="88"/>
      <c r="E41" s="88"/>
      <c r="F41" s="89"/>
      <c r="G41" s="89"/>
      <c r="H41" s="89"/>
      <c r="I41" s="74"/>
      <c r="T41" s="28"/>
      <c r="U41" s="85"/>
      <c r="X41" s="82"/>
    </row>
    <row r="42" spans="1:24" s="77" customFormat="1" ht="11.45" customHeight="1">
      <c r="A42" s="76"/>
      <c r="C42" s="88"/>
      <c r="D42" s="88"/>
      <c r="E42" s="88"/>
      <c r="F42" s="89"/>
      <c r="G42" s="89"/>
      <c r="H42" s="89"/>
      <c r="I42" s="74"/>
      <c r="T42" s="28"/>
      <c r="U42" s="85"/>
      <c r="X42" s="82"/>
    </row>
    <row r="43" spans="1:24" s="77" customFormat="1" ht="11.45" customHeight="1">
      <c r="A43" s="76"/>
      <c r="C43" s="88"/>
      <c r="D43" s="88"/>
      <c r="E43" s="88"/>
      <c r="F43" s="89"/>
      <c r="G43" s="89"/>
      <c r="H43" s="89"/>
      <c r="I43" s="74"/>
      <c r="T43" s="28"/>
      <c r="U43" s="85"/>
      <c r="X43" s="82"/>
    </row>
    <row r="44" spans="1:24" s="77" customFormat="1" ht="11.45" customHeight="1">
      <c r="A44" s="76"/>
      <c r="C44" s="88"/>
      <c r="D44" s="88"/>
      <c r="E44" s="88"/>
      <c r="F44" s="89"/>
      <c r="G44" s="89"/>
      <c r="H44" s="89"/>
      <c r="I44" s="74"/>
      <c r="T44" s="28"/>
      <c r="U44" s="85"/>
      <c r="X44" s="82"/>
    </row>
    <row r="45" spans="1:24" s="77" customFormat="1" ht="11.45" customHeight="1">
      <c r="A45" s="76"/>
      <c r="C45" s="88"/>
      <c r="D45" s="88"/>
      <c r="E45" s="88"/>
      <c r="F45" s="89"/>
      <c r="G45" s="89"/>
      <c r="H45" s="89"/>
      <c r="I45" s="74"/>
      <c r="T45" s="28"/>
      <c r="U45" s="85"/>
      <c r="X45" s="82"/>
    </row>
    <row r="46" spans="1:24" s="77" customFormat="1" ht="11.45" customHeight="1">
      <c r="A46" s="76"/>
      <c r="C46" s="88"/>
      <c r="D46" s="88"/>
      <c r="E46" s="88"/>
      <c r="F46" s="89"/>
      <c r="G46" s="89"/>
      <c r="H46" s="89"/>
      <c r="I46" s="74"/>
      <c r="T46" s="28"/>
      <c r="U46" s="85"/>
      <c r="X46" s="82"/>
    </row>
    <row r="47" spans="1:24" s="77" customFormat="1" ht="11.45" customHeight="1">
      <c r="A47" s="76"/>
      <c r="C47" s="88"/>
      <c r="D47" s="88"/>
      <c r="E47" s="88"/>
      <c r="F47" s="89"/>
      <c r="G47" s="89"/>
      <c r="H47" s="89"/>
      <c r="I47" s="74"/>
      <c r="T47" s="28"/>
      <c r="U47" s="85"/>
      <c r="X47" s="82"/>
    </row>
    <row r="48" spans="1:24" s="77" customFormat="1" ht="11.45" customHeight="1">
      <c r="A48" s="76"/>
      <c r="C48" s="88"/>
      <c r="D48" s="88"/>
      <c r="E48" s="88"/>
      <c r="F48" s="89"/>
      <c r="G48" s="89"/>
      <c r="H48" s="89"/>
      <c r="I48" s="74"/>
      <c r="T48" s="28"/>
      <c r="U48" s="85"/>
      <c r="X48" s="82"/>
    </row>
    <row r="49" spans="1:24" s="77" customFormat="1" ht="11.45" customHeight="1">
      <c r="A49" s="76"/>
      <c r="C49" s="88"/>
      <c r="D49" s="88"/>
      <c r="E49" s="88"/>
      <c r="F49" s="89"/>
      <c r="G49" s="89"/>
      <c r="H49" s="89"/>
      <c r="I49" s="74"/>
      <c r="T49" s="28"/>
      <c r="U49" s="85"/>
      <c r="X49" s="82"/>
    </row>
    <row r="50" spans="1:24" s="77" customFormat="1" ht="11.45" customHeight="1">
      <c r="A50" s="76"/>
      <c r="C50" s="88"/>
      <c r="D50" s="88"/>
      <c r="E50" s="88"/>
      <c r="F50" s="89"/>
      <c r="G50" s="89"/>
      <c r="H50" s="89"/>
      <c r="I50" s="74"/>
      <c r="T50" s="28"/>
      <c r="U50" s="85"/>
      <c r="X50" s="82"/>
    </row>
    <row r="51" spans="1:24" s="77" customFormat="1" ht="11.45" customHeight="1">
      <c r="A51" s="76"/>
      <c r="C51" s="88"/>
      <c r="D51" s="88"/>
      <c r="E51" s="88"/>
      <c r="F51" s="89"/>
      <c r="G51" s="89"/>
      <c r="H51" s="89"/>
      <c r="I51" s="74"/>
      <c r="T51" s="28"/>
      <c r="U51" s="85"/>
      <c r="X51" s="82"/>
    </row>
    <row r="52" spans="1:24" s="77" customFormat="1" ht="11.45" customHeight="1">
      <c r="A52" s="76"/>
      <c r="C52" s="88"/>
      <c r="D52" s="88"/>
      <c r="E52" s="88"/>
      <c r="F52" s="89"/>
      <c r="G52" s="89"/>
      <c r="H52" s="89"/>
      <c r="I52" s="74"/>
      <c r="T52" s="28"/>
      <c r="U52" s="85"/>
      <c r="X52" s="82"/>
    </row>
    <row r="53" spans="1:24" s="77" customFormat="1" ht="11.45" customHeight="1">
      <c r="A53" s="76"/>
      <c r="C53" s="88"/>
      <c r="D53" s="88"/>
      <c r="E53" s="88"/>
      <c r="F53" s="89"/>
      <c r="G53" s="89"/>
      <c r="H53" s="89"/>
      <c r="I53" s="74"/>
      <c r="T53" s="28"/>
      <c r="U53" s="85"/>
      <c r="X53" s="82"/>
    </row>
    <row r="54" spans="1:24" s="77" customFormat="1" ht="11.45" customHeight="1">
      <c r="A54" s="76"/>
      <c r="C54" s="88"/>
      <c r="D54" s="88"/>
      <c r="E54" s="88"/>
      <c r="F54" s="89"/>
      <c r="G54" s="89"/>
      <c r="H54" s="89"/>
      <c r="I54" s="74"/>
      <c r="T54" s="28"/>
      <c r="U54" s="85"/>
      <c r="X54" s="82"/>
    </row>
    <row r="55" spans="1:24" s="77" customFormat="1" ht="11.45" customHeight="1">
      <c r="A55" s="76"/>
      <c r="C55" s="88"/>
      <c r="D55" s="88"/>
      <c r="E55" s="88"/>
      <c r="F55" s="89"/>
      <c r="G55" s="89"/>
      <c r="H55" s="89"/>
      <c r="I55" s="74"/>
      <c r="T55" s="28"/>
      <c r="U55" s="85"/>
      <c r="X55" s="82"/>
    </row>
    <row r="56" spans="1:24" s="77" customFormat="1" ht="11.45" customHeight="1">
      <c r="A56" s="76"/>
      <c r="C56" s="88"/>
      <c r="D56" s="88"/>
      <c r="E56" s="88"/>
      <c r="F56" s="89"/>
      <c r="G56" s="89"/>
      <c r="H56" s="89"/>
      <c r="I56" s="74"/>
      <c r="T56" s="28"/>
      <c r="U56" s="85"/>
      <c r="X56" s="82"/>
    </row>
    <row r="57" spans="1:24" s="77" customFormat="1" ht="11.45" customHeight="1">
      <c r="A57" s="76"/>
      <c r="C57" s="88"/>
      <c r="D57" s="88"/>
      <c r="E57" s="88"/>
      <c r="F57" s="89"/>
      <c r="G57" s="89"/>
      <c r="H57" s="89"/>
      <c r="I57" s="74"/>
      <c r="T57" s="28"/>
      <c r="U57" s="85"/>
      <c r="X57" s="82"/>
    </row>
    <row r="58" spans="1:24" s="77" customFormat="1" ht="11.45" customHeight="1">
      <c r="A58" s="83"/>
      <c r="B58" s="78"/>
      <c r="C58" s="80"/>
      <c r="D58" s="78"/>
      <c r="E58" s="78"/>
      <c r="F58" s="90"/>
      <c r="G58" s="78"/>
      <c r="H58" s="78"/>
      <c r="I58" s="90"/>
      <c r="J58" s="78"/>
      <c r="K58" s="78"/>
      <c r="L58" s="79"/>
      <c r="M58" s="78"/>
      <c r="N58" s="78"/>
      <c r="O58" s="78"/>
      <c r="P58" s="78"/>
      <c r="Q58" s="78"/>
      <c r="R58" s="78"/>
      <c r="S58" s="78"/>
      <c r="T58" s="84"/>
      <c r="U58" s="73"/>
      <c r="V58" s="78"/>
      <c r="W58" s="78"/>
      <c r="X58" s="81"/>
    </row>
    <row r="59" spans="1:24" ht="18" customHeight="1">
      <c r="A59" s="7" t="s">
        <v>105</v>
      </c>
    </row>
    <row r="60" spans="1:24" ht="20.100000000000001" customHeight="1" thickBot="1">
      <c r="A60" s="9" t="s">
        <v>13</v>
      </c>
      <c r="B60" s="10" t="s">
        <v>14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 t="s">
        <v>0</v>
      </c>
      <c r="U60" s="13" t="s">
        <v>15</v>
      </c>
      <c r="V60" s="10" t="s">
        <v>16</v>
      </c>
      <c r="W60" s="11"/>
      <c r="X60" s="14"/>
    </row>
    <row r="61" spans="1:24" ht="14.1" customHeight="1" thickTop="1">
      <c r="A61" s="15" t="s">
        <v>17</v>
      </c>
      <c r="B61" s="16"/>
      <c r="C61" s="17"/>
      <c r="G61" s="17"/>
      <c r="T61" s="18"/>
      <c r="U61" s="19"/>
      <c r="V61" s="212"/>
      <c r="W61" s="209"/>
      <c r="X61" s="213"/>
    </row>
    <row r="62" spans="1:24" ht="14.1" customHeight="1">
      <c r="A62" s="15" t="s">
        <v>104</v>
      </c>
      <c r="B62" s="18"/>
      <c r="G62" s="17" t="s">
        <v>59</v>
      </c>
      <c r="O62" s="20"/>
      <c r="T62" s="18"/>
      <c r="U62" s="19"/>
      <c r="X62" s="21"/>
    </row>
    <row r="63" spans="1:24" ht="14.1" customHeight="1">
      <c r="A63" s="15"/>
      <c r="B63" s="18"/>
      <c r="G63" s="17"/>
      <c r="K63" s="20"/>
      <c r="T63" s="18"/>
      <c r="U63" s="19"/>
      <c r="X63" s="21"/>
    </row>
    <row r="64" spans="1:24" ht="14.1" customHeight="1">
      <c r="A64" s="15"/>
      <c r="B64" s="18"/>
      <c r="T64" s="18"/>
      <c r="U64" s="19"/>
      <c r="X64" s="21"/>
    </row>
    <row r="65" spans="1:24" ht="14.1" customHeight="1">
      <c r="A65" s="15"/>
      <c r="B65" s="18"/>
      <c r="D65" s="22"/>
      <c r="E65" s="22"/>
      <c r="F65" s="22"/>
      <c r="G65" s="22"/>
      <c r="H65" s="22"/>
      <c r="I65" s="22"/>
      <c r="J65" s="22"/>
      <c r="K65" s="22"/>
      <c r="L65" s="22"/>
      <c r="P65" s="209"/>
      <c r="Q65" s="209"/>
      <c r="T65" s="18"/>
      <c r="U65" s="19"/>
      <c r="X65" s="21"/>
    </row>
    <row r="66" spans="1:24" ht="14.1" customHeight="1">
      <c r="A66" s="15"/>
      <c r="B66" s="18"/>
      <c r="D66" s="23"/>
      <c r="E66" s="23"/>
      <c r="F66" s="23"/>
      <c r="G66" s="23"/>
      <c r="H66" s="23"/>
      <c r="I66" s="23"/>
      <c r="J66" s="23"/>
      <c r="K66" s="23"/>
      <c r="L66" s="23"/>
      <c r="P66" s="209">
        <v>50</v>
      </c>
      <c r="Q66" s="209"/>
      <c r="T66" s="18"/>
      <c r="U66" s="19"/>
      <c r="X66" s="21"/>
    </row>
    <row r="67" spans="1:24" ht="14.1" customHeight="1">
      <c r="A67" s="15"/>
      <c r="B67" s="18"/>
      <c r="D67" s="23"/>
      <c r="E67" s="23"/>
      <c r="F67" s="23"/>
      <c r="G67" s="23"/>
      <c r="H67" s="23"/>
      <c r="I67" s="23"/>
      <c r="J67" s="23"/>
      <c r="K67" s="23"/>
      <c r="L67" s="23"/>
      <c r="P67" s="209"/>
      <c r="Q67" s="209"/>
      <c r="T67" s="18"/>
      <c r="U67" s="19"/>
      <c r="X67" s="21"/>
    </row>
    <row r="68" spans="1:24" ht="14.1" customHeight="1">
      <c r="A68" s="15"/>
      <c r="B68" s="18"/>
      <c r="P68" s="209"/>
      <c r="Q68" s="209"/>
      <c r="T68" s="18"/>
      <c r="U68" s="19"/>
      <c r="X68" s="21"/>
    </row>
    <row r="69" spans="1:24" ht="14.1" customHeight="1">
      <c r="A69" s="15"/>
      <c r="B69" s="18"/>
      <c r="P69" s="209"/>
      <c r="Q69" s="209"/>
      <c r="T69" s="18"/>
      <c r="U69" s="19"/>
      <c r="X69" s="21"/>
    </row>
    <row r="70" spans="1:24" ht="14.1" customHeight="1">
      <c r="A70" s="15"/>
      <c r="B70" s="18"/>
      <c r="P70" s="209"/>
      <c r="Q70" s="209"/>
      <c r="T70" s="18"/>
      <c r="U70" s="19"/>
      <c r="X70" s="21"/>
    </row>
    <row r="71" spans="1:24" ht="14.1" customHeight="1">
      <c r="A71" s="15"/>
      <c r="B71" s="18"/>
      <c r="P71" s="209"/>
      <c r="Q71" s="209"/>
      <c r="T71" s="18"/>
      <c r="U71" s="19"/>
      <c r="X71" s="21"/>
    </row>
    <row r="72" spans="1:24" ht="14.1" customHeight="1">
      <c r="A72" s="15"/>
      <c r="B72" s="18"/>
      <c r="K72" s="17" t="s">
        <v>19</v>
      </c>
      <c r="T72" s="18"/>
      <c r="U72" s="19"/>
      <c r="X72" s="21"/>
    </row>
    <row r="73" spans="1:24" ht="14.1" customHeight="1">
      <c r="A73" s="15"/>
      <c r="B73" s="18"/>
      <c r="K73" s="17"/>
      <c r="T73" s="18"/>
      <c r="U73" s="19"/>
      <c r="X73" s="21"/>
    </row>
    <row r="74" spans="1:24" ht="11.45" customHeight="1">
      <c r="A74" s="15"/>
      <c r="B74" s="18"/>
      <c r="T74" s="18"/>
      <c r="U74" s="19"/>
      <c r="X74" s="21"/>
    </row>
    <row r="75" spans="1:24" ht="11.45" customHeight="1">
      <c r="A75" s="26" t="s">
        <v>103</v>
      </c>
      <c r="B75" s="18" t="s">
        <v>23</v>
      </c>
      <c r="C75" s="17" t="s">
        <v>107</v>
      </c>
      <c r="F75" s="30"/>
      <c r="H75" s="30" t="s">
        <v>95</v>
      </c>
      <c r="I75" s="30"/>
      <c r="T75" s="28"/>
      <c r="U75" s="19"/>
      <c r="X75" s="21"/>
    </row>
    <row r="76" spans="1:24" ht="11.45" customHeight="1">
      <c r="A76" s="15"/>
      <c r="B76" s="18"/>
      <c r="C76" s="210">
        <v>0</v>
      </c>
      <c r="D76" s="210"/>
      <c r="E76" s="210"/>
      <c r="F76" s="74" t="s">
        <v>21</v>
      </c>
      <c r="S76" s="27" t="s">
        <v>22</v>
      </c>
      <c r="T76" s="28">
        <f>+ROUND(C76,2)</f>
        <v>0</v>
      </c>
      <c r="U76" s="19" t="s">
        <v>34</v>
      </c>
      <c r="X76" s="21"/>
    </row>
    <row r="77" spans="1:24" ht="11.45" customHeight="1">
      <c r="A77" s="15"/>
      <c r="B77" s="18"/>
      <c r="C77" s="31"/>
      <c r="D77" s="31"/>
      <c r="E77" s="31"/>
      <c r="F77" s="27"/>
      <c r="J77" s="30"/>
      <c r="S77" s="27"/>
      <c r="T77" s="28"/>
      <c r="U77" s="19"/>
      <c r="X77" s="21"/>
    </row>
    <row r="78" spans="1:24" ht="11.45" customHeight="1">
      <c r="A78" s="15"/>
      <c r="B78" s="18" t="s">
        <v>24</v>
      </c>
      <c r="C78" s="17" t="s">
        <v>26</v>
      </c>
      <c r="I78" s="32"/>
      <c r="M78" s="33"/>
      <c r="N78" s="33"/>
      <c r="O78" s="33"/>
      <c r="T78" s="18"/>
      <c r="U78" s="19"/>
      <c r="X78" s="21"/>
    </row>
    <row r="79" spans="1:24" ht="11.45" customHeight="1">
      <c r="A79" s="15"/>
      <c r="B79" s="18"/>
      <c r="C79" s="210">
        <f>C76</f>
        <v>0</v>
      </c>
      <c r="D79" s="210"/>
      <c r="E79" s="210"/>
      <c r="F79" s="27"/>
      <c r="G79" s="209"/>
      <c r="H79" s="209"/>
      <c r="J79" s="30"/>
      <c r="S79" s="27" t="s">
        <v>22</v>
      </c>
      <c r="T79" s="34">
        <f>+ROUND(C79,2)</f>
        <v>0</v>
      </c>
      <c r="U79" s="19" t="s">
        <v>34</v>
      </c>
      <c r="X79" s="21"/>
    </row>
    <row r="80" spans="1:24" ht="11.45" customHeight="1">
      <c r="A80" s="15"/>
      <c r="B80" s="18"/>
      <c r="C80" s="31"/>
      <c r="D80" s="31"/>
      <c r="E80" s="31"/>
      <c r="F80" s="27"/>
      <c r="J80" s="30"/>
      <c r="S80" s="27"/>
      <c r="T80" s="28"/>
      <c r="U80" s="19"/>
      <c r="X80" s="21"/>
    </row>
    <row r="81" spans="1:24" ht="11.45" customHeight="1">
      <c r="A81" s="15"/>
      <c r="B81" s="18" t="s">
        <v>25</v>
      </c>
      <c r="C81" s="17" t="s">
        <v>28</v>
      </c>
      <c r="T81" s="28"/>
      <c r="U81" s="19"/>
      <c r="X81" s="21"/>
    </row>
    <row r="82" spans="1:24" ht="11.45" customHeight="1">
      <c r="A82" s="15"/>
      <c r="B82" s="18"/>
      <c r="C82" s="210">
        <f>T76</f>
        <v>0</v>
      </c>
      <c r="D82" s="210"/>
      <c r="E82" s="210"/>
      <c r="F82" s="8" t="s">
        <v>29</v>
      </c>
      <c r="G82" s="214">
        <v>2.35</v>
      </c>
      <c r="H82" s="214"/>
      <c r="I82" s="8" t="s">
        <v>29</v>
      </c>
      <c r="J82" s="210">
        <v>0.05</v>
      </c>
      <c r="K82" s="210"/>
      <c r="M82" s="209"/>
      <c r="N82" s="209"/>
      <c r="O82" s="30"/>
      <c r="S82" s="27" t="s">
        <v>22</v>
      </c>
      <c r="T82" s="28">
        <f>+ROUND(C82*G82*J82,2)</f>
        <v>0</v>
      </c>
      <c r="U82" s="19" t="s">
        <v>3</v>
      </c>
      <c r="X82" s="21"/>
    </row>
    <row r="83" spans="1:24" ht="11.45" customHeight="1">
      <c r="A83" s="15"/>
      <c r="B83" s="18"/>
      <c r="C83" s="31"/>
      <c r="D83" s="31"/>
      <c r="E83" s="31"/>
      <c r="G83" s="41"/>
      <c r="H83" s="41"/>
      <c r="J83" s="31"/>
      <c r="K83" s="31"/>
      <c r="O83" s="30"/>
      <c r="S83" s="27"/>
      <c r="T83" s="28"/>
      <c r="U83" s="19"/>
      <c r="X83" s="21"/>
    </row>
    <row r="84" spans="1:24" ht="11.45" customHeight="1">
      <c r="A84" s="15"/>
      <c r="B84" s="18" t="s">
        <v>27</v>
      </c>
      <c r="C84" s="17" t="s">
        <v>31</v>
      </c>
      <c r="I84" s="32"/>
      <c r="M84" s="33"/>
      <c r="N84" s="33"/>
      <c r="O84" s="33"/>
      <c r="T84" s="18"/>
      <c r="U84" s="19"/>
      <c r="X84" s="21"/>
    </row>
    <row r="85" spans="1:24" ht="11.45" customHeight="1">
      <c r="A85" s="15"/>
      <c r="B85" s="18"/>
      <c r="C85" s="210">
        <f>T76</f>
        <v>0</v>
      </c>
      <c r="D85" s="210"/>
      <c r="E85" s="210"/>
      <c r="F85" s="8" t="s">
        <v>29</v>
      </c>
      <c r="G85" s="209">
        <v>30</v>
      </c>
      <c r="H85" s="209"/>
      <c r="I85" s="8" t="s">
        <v>68</v>
      </c>
      <c r="J85" s="215">
        <v>200</v>
      </c>
      <c r="K85" s="215"/>
      <c r="L85" s="8" t="s">
        <v>68</v>
      </c>
      <c r="M85" s="215">
        <v>100</v>
      </c>
      <c r="N85" s="215"/>
      <c r="O85" s="30"/>
      <c r="S85" s="27" t="s">
        <v>22</v>
      </c>
      <c r="T85" s="28">
        <f>+ROUNDUP(C85*G85/J85/M85,2)</f>
        <v>0</v>
      </c>
      <c r="U85" s="19" t="s">
        <v>32</v>
      </c>
      <c r="X85" s="21"/>
    </row>
    <row r="86" spans="1:24" ht="11.45" customHeight="1">
      <c r="A86" s="15"/>
      <c r="B86" s="18"/>
      <c r="C86" s="31"/>
      <c r="D86" s="31"/>
      <c r="E86" s="31"/>
      <c r="I86" s="27"/>
      <c r="J86" s="42"/>
      <c r="K86" s="42"/>
      <c r="L86" s="42"/>
      <c r="O86" s="30"/>
      <c r="S86" s="27"/>
      <c r="T86" s="28"/>
      <c r="U86" s="19"/>
      <c r="X86" s="21"/>
    </row>
    <row r="87" spans="1:24" s="77" customFormat="1" ht="11.45" customHeight="1">
      <c r="A87" s="76"/>
      <c r="C87" s="88"/>
      <c r="D87" s="88"/>
      <c r="E87" s="88"/>
      <c r="F87" s="89"/>
      <c r="G87" s="89"/>
      <c r="H87" s="89"/>
      <c r="I87" s="74"/>
      <c r="T87" s="28"/>
      <c r="U87" s="85"/>
      <c r="X87" s="82"/>
    </row>
    <row r="88" spans="1:24" s="77" customFormat="1" ht="11.45" customHeight="1">
      <c r="A88" s="76"/>
      <c r="C88" s="88"/>
      <c r="D88" s="88"/>
      <c r="E88" s="88"/>
      <c r="F88" s="89"/>
      <c r="G88" s="89"/>
      <c r="H88" s="89"/>
      <c r="I88" s="74"/>
      <c r="T88" s="28"/>
      <c r="U88" s="85"/>
      <c r="X88" s="82"/>
    </row>
    <row r="89" spans="1:24" s="77" customFormat="1" ht="11.45" customHeight="1">
      <c r="A89" s="76"/>
      <c r="C89" s="88"/>
      <c r="D89" s="88"/>
      <c r="E89" s="88"/>
      <c r="F89" s="89"/>
      <c r="G89" s="89"/>
      <c r="H89" s="89"/>
      <c r="I89" s="74"/>
      <c r="T89" s="28"/>
      <c r="U89" s="85"/>
      <c r="X89" s="82"/>
    </row>
    <row r="90" spans="1:24" s="77" customFormat="1" ht="11.45" customHeight="1">
      <c r="A90" s="76"/>
      <c r="C90" s="88"/>
      <c r="D90" s="88"/>
      <c r="E90" s="88"/>
      <c r="F90" s="89"/>
      <c r="G90" s="89"/>
      <c r="H90" s="89"/>
      <c r="I90" s="74"/>
      <c r="T90" s="28"/>
      <c r="U90" s="85"/>
      <c r="X90" s="82"/>
    </row>
    <row r="91" spans="1:24" s="77" customFormat="1" ht="11.45" customHeight="1">
      <c r="A91" s="76"/>
      <c r="C91" s="88"/>
      <c r="D91" s="88"/>
      <c r="E91" s="88"/>
      <c r="F91" s="89"/>
      <c r="G91" s="89"/>
      <c r="H91" s="89"/>
      <c r="I91" s="74"/>
      <c r="T91" s="28"/>
      <c r="U91" s="85"/>
      <c r="X91" s="82"/>
    </row>
    <row r="92" spans="1:24" s="77" customFormat="1" ht="11.45" customHeight="1">
      <c r="A92" s="76"/>
      <c r="C92" s="88"/>
      <c r="D92" s="88"/>
      <c r="E92" s="88"/>
      <c r="F92" s="89"/>
      <c r="G92" s="89"/>
      <c r="H92" s="89"/>
      <c r="I92" s="74"/>
      <c r="T92" s="28"/>
      <c r="U92" s="85"/>
      <c r="X92" s="82"/>
    </row>
    <row r="93" spans="1:24" s="77" customFormat="1" ht="11.45" customHeight="1">
      <c r="A93" s="76"/>
      <c r="C93" s="88"/>
      <c r="D93" s="88"/>
      <c r="E93" s="88"/>
      <c r="F93" s="89"/>
      <c r="G93" s="89"/>
      <c r="H93" s="89"/>
      <c r="I93" s="74"/>
      <c r="T93" s="28"/>
      <c r="U93" s="85"/>
      <c r="X93" s="82"/>
    </row>
    <row r="94" spans="1:24" s="77" customFormat="1" ht="11.45" customHeight="1">
      <c r="A94" s="76"/>
      <c r="C94" s="88"/>
      <c r="D94" s="88"/>
      <c r="E94" s="88"/>
      <c r="F94" s="89"/>
      <c r="G94" s="89"/>
      <c r="H94" s="89"/>
      <c r="I94" s="74"/>
      <c r="T94" s="28"/>
      <c r="U94" s="85"/>
      <c r="X94" s="82"/>
    </row>
    <row r="95" spans="1:24" s="77" customFormat="1" ht="11.45" customHeight="1">
      <c r="A95" s="76"/>
      <c r="C95" s="88"/>
      <c r="D95" s="88"/>
      <c r="E95" s="88"/>
      <c r="F95" s="89"/>
      <c r="G95" s="89"/>
      <c r="H95" s="89"/>
      <c r="I95" s="74"/>
      <c r="T95" s="28"/>
      <c r="U95" s="85"/>
      <c r="X95" s="82"/>
    </row>
    <row r="96" spans="1:24" s="77" customFormat="1" ht="11.45" customHeight="1">
      <c r="A96" s="76"/>
      <c r="C96" s="88"/>
      <c r="D96" s="88"/>
      <c r="E96" s="88"/>
      <c r="F96" s="89"/>
      <c r="G96" s="89"/>
      <c r="H96" s="89"/>
      <c r="I96" s="74"/>
      <c r="T96" s="28"/>
      <c r="U96" s="85"/>
      <c r="X96" s="82"/>
    </row>
    <row r="97" spans="1:24" s="77" customFormat="1" ht="11.45" customHeight="1">
      <c r="A97" s="76"/>
      <c r="C97" s="88"/>
      <c r="D97" s="88"/>
      <c r="E97" s="88"/>
      <c r="F97" s="89"/>
      <c r="G97" s="89"/>
      <c r="H97" s="89"/>
      <c r="I97" s="74"/>
      <c r="T97" s="28"/>
      <c r="U97" s="85"/>
      <c r="X97" s="82"/>
    </row>
    <row r="98" spans="1:24" s="77" customFormat="1" ht="11.45" customHeight="1">
      <c r="A98" s="76"/>
      <c r="C98" s="88"/>
      <c r="D98" s="88"/>
      <c r="E98" s="88"/>
      <c r="F98" s="89"/>
      <c r="G98" s="89"/>
      <c r="H98" s="89"/>
      <c r="I98" s="74"/>
      <c r="T98" s="28"/>
      <c r="U98" s="85"/>
      <c r="X98" s="82"/>
    </row>
    <row r="99" spans="1:24" s="77" customFormat="1" ht="11.45" customHeight="1">
      <c r="A99" s="76"/>
      <c r="C99" s="88"/>
      <c r="D99" s="88"/>
      <c r="E99" s="88"/>
      <c r="F99" s="89"/>
      <c r="G99" s="89"/>
      <c r="H99" s="89"/>
      <c r="I99" s="74"/>
      <c r="T99" s="28"/>
      <c r="U99" s="85"/>
      <c r="X99" s="82"/>
    </row>
    <row r="100" spans="1:24" s="77" customFormat="1" ht="11.45" customHeight="1">
      <c r="A100" s="76"/>
      <c r="C100" s="88"/>
      <c r="D100" s="88"/>
      <c r="E100" s="88"/>
      <c r="F100" s="89"/>
      <c r="G100" s="89"/>
      <c r="H100" s="89"/>
      <c r="I100" s="74"/>
      <c r="T100" s="28"/>
      <c r="U100" s="85"/>
      <c r="X100" s="82"/>
    </row>
    <row r="101" spans="1:24" s="77" customFormat="1" ht="11.45" customHeight="1">
      <c r="A101" s="76"/>
      <c r="C101" s="88"/>
      <c r="D101" s="88"/>
      <c r="E101" s="88"/>
      <c r="F101" s="89"/>
      <c r="G101" s="89"/>
      <c r="H101" s="89"/>
      <c r="I101" s="74"/>
      <c r="T101" s="28"/>
      <c r="U101" s="85"/>
      <c r="X101" s="82"/>
    </row>
    <row r="102" spans="1:24" s="77" customFormat="1" ht="11.45" customHeight="1">
      <c r="A102" s="76"/>
      <c r="C102" s="88"/>
      <c r="D102" s="88"/>
      <c r="E102" s="88"/>
      <c r="F102" s="89"/>
      <c r="G102" s="89"/>
      <c r="H102" s="89"/>
      <c r="I102" s="74"/>
      <c r="T102" s="28"/>
      <c r="U102" s="85"/>
      <c r="X102" s="82"/>
    </row>
    <row r="103" spans="1:24" s="77" customFormat="1" ht="11.45" customHeight="1">
      <c r="A103" s="76"/>
      <c r="C103" s="88"/>
      <c r="D103" s="88"/>
      <c r="E103" s="88"/>
      <c r="F103" s="89"/>
      <c r="G103" s="89"/>
      <c r="H103" s="89"/>
      <c r="I103" s="74"/>
      <c r="T103" s="28"/>
      <c r="U103" s="85"/>
      <c r="X103" s="82"/>
    </row>
    <row r="104" spans="1:24" s="77" customFormat="1" ht="11.45" customHeight="1">
      <c r="A104" s="76"/>
      <c r="C104" s="88"/>
      <c r="D104" s="88"/>
      <c r="E104" s="88"/>
      <c r="F104" s="89"/>
      <c r="G104" s="89"/>
      <c r="H104" s="89"/>
      <c r="I104" s="74"/>
      <c r="T104" s="28"/>
      <c r="U104" s="85"/>
      <c r="X104" s="82"/>
    </row>
    <row r="105" spans="1:24" s="77" customFormat="1" ht="11.45" customHeight="1">
      <c r="A105" s="76"/>
      <c r="C105" s="88"/>
      <c r="D105" s="88"/>
      <c r="E105" s="88"/>
      <c r="F105" s="89"/>
      <c r="G105" s="89"/>
      <c r="H105" s="89"/>
      <c r="I105" s="74"/>
      <c r="T105" s="28"/>
      <c r="U105" s="85"/>
      <c r="X105" s="82"/>
    </row>
    <row r="106" spans="1:24" s="77" customFormat="1" ht="11.45" customHeight="1">
      <c r="A106" s="76"/>
      <c r="C106" s="88"/>
      <c r="D106" s="88"/>
      <c r="E106" s="88"/>
      <c r="F106" s="89"/>
      <c r="G106" s="89"/>
      <c r="H106" s="89"/>
      <c r="I106" s="74"/>
      <c r="T106" s="28"/>
      <c r="U106" s="85"/>
      <c r="X106" s="82"/>
    </row>
    <row r="107" spans="1:24" s="77" customFormat="1" ht="11.45" customHeight="1">
      <c r="A107" s="76"/>
      <c r="C107" s="88"/>
      <c r="D107" s="88"/>
      <c r="E107" s="88"/>
      <c r="F107" s="89"/>
      <c r="G107" s="89"/>
      <c r="H107" s="89"/>
      <c r="I107" s="74"/>
      <c r="T107" s="28"/>
      <c r="U107" s="85"/>
      <c r="X107" s="82"/>
    </row>
    <row r="108" spans="1:24" s="77" customFormat="1" ht="11.45" customHeight="1">
      <c r="A108" s="76"/>
      <c r="C108" s="88"/>
      <c r="D108" s="88"/>
      <c r="E108" s="88"/>
      <c r="F108" s="89"/>
      <c r="G108" s="89"/>
      <c r="H108" s="89"/>
      <c r="I108" s="74"/>
      <c r="T108" s="28"/>
      <c r="U108" s="85"/>
      <c r="X108" s="82"/>
    </row>
    <row r="109" spans="1:24" s="77" customFormat="1" ht="11.45" customHeight="1">
      <c r="A109" s="76"/>
      <c r="C109" s="88"/>
      <c r="D109" s="88"/>
      <c r="E109" s="88"/>
      <c r="F109" s="89"/>
      <c r="G109" s="89"/>
      <c r="H109" s="89"/>
      <c r="I109" s="74"/>
      <c r="T109" s="28"/>
      <c r="U109" s="85"/>
      <c r="X109" s="82"/>
    </row>
    <row r="110" spans="1:24" s="77" customFormat="1" ht="11.45" customHeight="1">
      <c r="A110" s="76"/>
      <c r="C110" s="88"/>
      <c r="D110" s="88"/>
      <c r="E110" s="88"/>
      <c r="F110" s="89"/>
      <c r="G110" s="89"/>
      <c r="H110" s="89"/>
      <c r="I110" s="74"/>
      <c r="T110" s="28"/>
      <c r="U110" s="85"/>
      <c r="X110" s="82"/>
    </row>
    <row r="111" spans="1:24" s="77" customFormat="1" ht="11.45" customHeight="1">
      <c r="A111" s="76"/>
      <c r="C111" s="88"/>
      <c r="D111" s="88"/>
      <c r="E111" s="88"/>
      <c r="F111" s="89"/>
      <c r="G111" s="89"/>
      <c r="H111" s="89"/>
      <c r="I111" s="74"/>
      <c r="T111" s="28"/>
      <c r="U111" s="85"/>
      <c r="X111" s="82"/>
    </row>
    <row r="112" spans="1:24" s="77" customFormat="1" ht="11.45" customHeight="1">
      <c r="A112" s="76"/>
      <c r="C112" s="88"/>
      <c r="D112" s="88"/>
      <c r="E112" s="88"/>
      <c r="F112" s="89"/>
      <c r="G112" s="89"/>
      <c r="H112" s="89"/>
      <c r="I112" s="74"/>
      <c r="T112" s="28"/>
      <c r="U112" s="85"/>
      <c r="X112" s="82"/>
    </row>
    <row r="113" spans="1:24" s="77" customFormat="1" ht="11.45" customHeight="1">
      <c r="A113" s="76"/>
      <c r="C113" s="88"/>
      <c r="D113" s="88"/>
      <c r="E113" s="88"/>
      <c r="F113" s="89"/>
      <c r="G113" s="89"/>
      <c r="H113" s="89"/>
      <c r="I113" s="74"/>
      <c r="T113" s="28"/>
      <c r="U113" s="85"/>
      <c r="X113" s="82"/>
    </row>
    <row r="114" spans="1:24" s="77" customFormat="1" ht="11.45" customHeight="1">
      <c r="A114" s="76"/>
      <c r="C114" s="88"/>
      <c r="D114" s="88"/>
      <c r="E114" s="88"/>
      <c r="F114" s="89"/>
      <c r="G114" s="89"/>
      <c r="H114" s="89"/>
      <c r="I114" s="74"/>
      <c r="T114" s="28"/>
      <c r="U114" s="85"/>
      <c r="X114" s="82"/>
    </row>
    <row r="115" spans="1:24" s="77" customFormat="1" ht="11.45" customHeight="1">
      <c r="A115" s="76"/>
      <c r="C115" s="88"/>
      <c r="D115" s="88"/>
      <c r="E115" s="88"/>
      <c r="F115" s="89"/>
      <c r="G115" s="89"/>
      <c r="H115" s="89"/>
      <c r="I115" s="74"/>
      <c r="T115" s="28"/>
      <c r="U115" s="85"/>
      <c r="X115" s="82"/>
    </row>
    <row r="116" spans="1:24" s="77" customFormat="1" ht="11.45" customHeight="1">
      <c r="A116" s="83"/>
      <c r="B116" s="78"/>
      <c r="C116" s="80"/>
      <c r="D116" s="78"/>
      <c r="E116" s="78"/>
      <c r="F116" s="90"/>
      <c r="G116" s="78"/>
      <c r="H116" s="78"/>
      <c r="I116" s="90"/>
      <c r="J116" s="78"/>
      <c r="K116" s="78"/>
      <c r="L116" s="79"/>
      <c r="M116" s="78"/>
      <c r="N116" s="78"/>
      <c r="O116" s="78"/>
      <c r="P116" s="78"/>
      <c r="Q116" s="78"/>
      <c r="R116" s="78"/>
      <c r="S116" s="78"/>
      <c r="T116" s="84"/>
      <c r="U116" s="73"/>
      <c r="V116" s="78"/>
      <c r="W116" s="78"/>
      <c r="X116" s="81"/>
    </row>
  </sheetData>
  <mergeCells count="32">
    <mergeCell ref="C18:E18"/>
    <mergeCell ref="M24:N24"/>
    <mergeCell ref="V3:X3"/>
    <mergeCell ref="P7:Q7"/>
    <mergeCell ref="P8:Q9"/>
    <mergeCell ref="P10:Q11"/>
    <mergeCell ref="P12:Q13"/>
    <mergeCell ref="C21:E21"/>
    <mergeCell ref="G21:H21"/>
    <mergeCell ref="C24:E24"/>
    <mergeCell ref="G24:H24"/>
    <mergeCell ref="J24:K24"/>
    <mergeCell ref="C76:E76"/>
    <mergeCell ref="C27:E27"/>
    <mergeCell ref="G27:H27"/>
    <mergeCell ref="J27:K27"/>
    <mergeCell ref="M27:N27"/>
    <mergeCell ref="V61:X61"/>
    <mergeCell ref="P65:Q65"/>
    <mergeCell ref="P66:Q67"/>
    <mergeCell ref="P68:Q69"/>
    <mergeCell ref="P70:Q71"/>
    <mergeCell ref="C85:E85"/>
    <mergeCell ref="G85:H85"/>
    <mergeCell ref="J85:K85"/>
    <mergeCell ref="M85:N85"/>
    <mergeCell ref="C79:E79"/>
    <mergeCell ref="G79:H79"/>
    <mergeCell ref="C82:E82"/>
    <mergeCell ref="G82:H82"/>
    <mergeCell ref="J82:K82"/>
    <mergeCell ref="M82:N82"/>
  </mergeCells>
  <phoneticPr fontId="12" type="noConversion"/>
  <printOptions horizontalCentered="1"/>
  <pageMargins left="0.39370078740157483" right="0.39370078740157483" top="0.78740157480314965" bottom="0.59055118110236227" header="0.47244094488188981" footer="0.51181102362204722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"/>
  <sheetViews>
    <sheetView zoomScale="115" zoomScaleNormal="115" workbookViewId="0">
      <selection activeCell="B25" sqref="B23:D25"/>
    </sheetView>
  </sheetViews>
  <sheetFormatPr defaultColWidth="2.5703125" defaultRowHeight="11.25"/>
  <cols>
    <col min="1" max="1" width="2.5703125" style="309"/>
    <col min="2" max="2" width="13.85546875" style="313" customWidth="1"/>
    <col min="3" max="3" width="10.7109375" style="313" customWidth="1"/>
    <col min="4" max="4" width="11" style="313" customWidth="1"/>
    <col min="5" max="5" width="18.7109375" style="313" customWidth="1"/>
    <col min="6" max="6" width="8.7109375" style="313" customWidth="1"/>
    <col min="7" max="8" width="12.7109375" style="313" customWidth="1"/>
    <col min="9" max="9" width="16" style="313" customWidth="1"/>
    <col min="10" max="16384" width="2.5703125" style="309"/>
  </cols>
  <sheetData>
    <row r="1" spans="1:9" ht="24.95" customHeight="1">
      <c r="A1" s="309">
        <v>1</v>
      </c>
      <c r="B1" s="310" t="s">
        <v>54</v>
      </c>
      <c r="C1" s="310"/>
      <c r="D1" s="310"/>
      <c r="E1" s="310"/>
      <c r="F1" s="310"/>
      <c r="G1" s="310"/>
      <c r="H1" s="310"/>
      <c r="I1" s="310"/>
    </row>
    <row r="2" spans="1:9" ht="15" customHeight="1">
      <c r="A2" s="309">
        <v>1</v>
      </c>
      <c r="B2" s="311"/>
      <c r="C2" s="312"/>
      <c r="D2" s="312"/>
      <c r="E2" s="312"/>
      <c r="F2" s="312"/>
      <c r="G2" s="312"/>
      <c r="I2" s="314"/>
    </row>
    <row r="3" spans="1:9" ht="24.95" customHeight="1">
      <c r="A3" s="309">
        <v>1</v>
      </c>
      <c r="B3" s="315" t="s">
        <v>42</v>
      </c>
      <c r="C3" s="316"/>
      <c r="D3" s="316"/>
      <c r="E3" s="317" t="s">
        <v>43</v>
      </c>
      <c r="F3" s="317" t="s">
        <v>15</v>
      </c>
      <c r="G3" s="317" t="s">
        <v>53</v>
      </c>
      <c r="H3" s="317" t="s">
        <v>55</v>
      </c>
      <c r="I3" s="318" t="s">
        <v>44</v>
      </c>
    </row>
    <row r="4" spans="1:9" s="289" customFormat="1" ht="21" customHeight="1">
      <c r="A4" s="289">
        <f>IF(G4&gt;0,1,2)</f>
        <v>1</v>
      </c>
      <c r="B4" s="319" t="s">
        <v>86</v>
      </c>
      <c r="C4" s="320" t="s">
        <v>7</v>
      </c>
      <c r="D4" s="320"/>
      <c r="E4" s="321" t="s">
        <v>37</v>
      </c>
      <c r="F4" s="322" t="s">
        <v>1</v>
      </c>
      <c r="G4" s="323">
        <f t="shared" ref="G4:G22" si="0">H4</f>
        <v>8233.16</v>
      </c>
      <c r="H4" s="324">
        <f>ASP산근!T16</f>
        <v>8233.16</v>
      </c>
      <c r="I4" s="325"/>
    </row>
    <row r="5" spans="1:9" s="289" customFormat="1" ht="21" customHeight="1">
      <c r="A5" s="289">
        <f t="shared" ref="A5:A24" si="1">IF(G5&gt;0,1,2)</f>
        <v>1</v>
      </c>
      <c r="B5" s="326"/>
      <c r="C5" s="327" t="s">
        <v>113</v>
      </c>
      <c r="D5" s="327"/>
      <c r="E5" s="328" t="s">
        <v>101</v>
      </c>
      <c r="F5" s="329" t="s">
        <v>2</v>
      </c>
      <c r="G5" s="330">
        <f t="shared" si="0"/>
        <v>2064.4760000000001</v>
      </c>
      <c r="H5" s="331">
        <f>ASP산근!T18</f>
        <v>2064.4760000000001</v>
      </c>
      <c r="I5" s="332"/>
    </row>
    <row r="6" spans="1:9" s="289" customFormat="1" ht="21" customHeight="1">
      <c r="A6" s="289">
        <f t="shared" si="1"/>
        <v>2</v>
      </c>
      <c r="B6" s="326"/>
      <c r="C6" s="327" t="s">
        <v>4</v>
      </c>
      <c r="D6" s="327"/>
      <c r="E6" s="333" t="s">
        <v>11</v>
      </c>
      <c r="F6" s="334" t="s">
        <v>46</v>
      </c>
      <c r="G6" s="330">
        <f t="shared" si="0"/>
        <v>0</v>
      </c>
      <c r="H6" s="331">
        <f>ASP산근!T24</f>
        <v>0</v>
      </c>
      <c r="I6" s="332"/>
    </row>
    <row r="7" spans="1:9" s="289" customFormat="1" ht="21" customHeight="1">
      <c r="B7" s="326"/>
      <c r="C7" s="327" t="s">
        <v>139</v>
      </c>
      <c r="D7" s="327"/>
      <c r="E7" s="333" t="s">
        <v>145</v>
      </c>
      <c r="F7" s="334" t="s">
        <v>46</v>
      </c>
      <c r="G7" s="330">
        <f t="shared" si="0"/>
        <v>0</v>
      </c>
      <c r="H7" s="331">
        <f>ASP산근!T27</f>
        <v>0</v>
      </c>
      <c r="I7" s="332"/>
    </row>
    <row r="8" spans="1:9" s="289" customFormat="1" ht="21" customHeight="1">
      <c r="A8" s="289">
        <f t="shared" si="1"/>
        <v>1</v>
      </c>
      <c r="B8" s="326"/>
      <c r="C8" s="327" t="s">
        <v>5</v>
      </c>
      <c r="D8" s="327"/>
      <c r="E8" s="333" t="s">
        <v>10</v>
      </c>
      <c r="F8" s="334" t="s">
        <v>46</v>
      </c>
      <c r="G8" s="330">
        <f t="shared" si="0"/>
        <v>24795.989999999998</v>
      </c>
      <c r="H8" s="331">
        <f>ASP산근!T30</f>
        <v>24795.989999999998</v>
      </c>
      <c r="I8" s="332" t="s">
        <v>222</v>
      </c>
    </row>
    <row r="9" spans="1:9" s="289" customFormat="1" ht="21" customHeight="1">
      <c r="A9" s="289">
        <f t="shared" si="1"/>
        <v>1</v>
      </c>
      <c r="B9" s="326"/>
      <c r="C9" s="327" t="s">
        <v>9</v>
      </c>
      <c r="D9" s="327"/>
      <c r="E9" s="333" t="s">
        <v>6</v>
      </c>
      <c r="F9" s="334" t="s">
        <v>46</v>
      </c>
      <c r="G9" s="335">
        <f t="shared" si="0"/>
        <v>16530.66</v>
      </c>
      <c r="H9" s="336">
        <f>ASP산근!T33</f>
        <v>16530.66</v>
      </c>
      <c r="I9" s="332"/>
    </row>
    <row r="10" spans="1:9" s="289" customFormat="1" ht="21" customHeight="1">
      <c r="A10" s="289">
        <f t="shared" si="1"/>
        <v>1</v>
      </c>
      <c r="B10" s="326"/>
      <c r="C10" s="327" t="s">
        <v>8</v>
      </c>
      <c r="D10" s="327"/>
      <c r="E10" s="333" t="s">
        <v>61</v>
      </c>
      <c r="F10" s="337" t="s">
        <v>211</v>
      </c>
      <c r="G10" s="330">
        <f t="shared" si="0"/>
        <v>8265.33</v>
      </c>
      <c r="H10" s="331">
        <f>ASP산근!T36</f>
        <v>8265.33</v>
      </c>
      <c r="I10" s="332"/>
    </row>
    <row r="11" spans="1:9" s="289" customFormat="1" ht="21" customHeight="1">
      <c r="A11" s="289">
        <f t="shared" si="1"/>
        <v>1</v>
      </c>
      <c r="B11" s="326"/>
      <c r="C11" s="327" t="s">
        <v>214</v>
      </c>
      <c r="D11" s="327"/>
      <c r="E11" s="328" t="s">
        <v>142</v>
      </c>
      <c r="F11" s="329" t="s">
        <v>2</v>
      </c>
      <c r="G11" s="330">
        <f t="shared" si="0"/>
        <v>2044.2865000000002</v>
      </c>
      <c r="H11" s="331">
        <f>ASP산근!T39</f>
        <v>2044.2865000000002</v>
      </c>
      <c r="I11" s="332"/>
    </row>
    <row r="12" spans="1:9" s="289" customFormat="1" ht="21" customHeight="1">
      <c r="A12" s="289">
        <f t="shared" si="1"/>
        <v>1</v>
      </c>
      <c r="B12" s="326"/>
      <c r="C12" s="327" t="s">
        <v>143</v>
      </c>
      <c r="D12" s="327"/>
      <c r="E12" s="328" t="s">
        <v>62</v>
      </c>
      <c r="F12" s="329" t="s">
        <v>2</v>
      </c>
      <c r="G12" s="330">
        <f t="shared" si="0"/>
        <v>1623.5580000000004</v>
      </c>
      <c r="H12" s="331">
        <f>ASP산근!T42</f>
        <v>1623.5580000000004</v>
      </c>
      <c r="I12" s="332"/>
    </row>
    <row r="13" spans="1:9" s="289" customFormat="1" ht="21" customHeight="1">
      <c r="A13" s="289">
        <f t="shared" si="1"/>
        <v>1</v>
      </c>
      <c r="B13" s="326"/>
      <c r="C13" s="327" t="s">
        <v>88</v>
      </c>
      <c r="D13" s="327"/>
      <c r="E13" s="328"/>
      <c r="F13" s="329" t="s">
        <v>2</v>
      </c>
      <c r="G13" s="330">
        <f t="shared" si="0"/>
        <v>2064.4760000000001</v>
      </c>
      <c r="H13" s="331">
        <f>ASP산근!T18</f>
        <v>2064.4760000000001</v>
      </c>
      <c r="I13" s="332"/>
    </row>
    <row r="14" spans="1:9" s="289" customFormat="1" ht="21" customHeight="1">
      <c r="A14" s="289">
        <f t="shared" si="1"/>
        <v>1</v>
      </c>
      <c r="B14" s="326"/>
      <c r="C14" s="338" t="s">
        <v>45</v>
      </c>
      <c r="D14" s="338"/>
      <c r="E14" s="339" t="s">
        <v>65</v>
      </c>
      <c r="F14" s="339" t="s">
        <v>3</v>
      </c>
      <c r="G14" s="330">
        <f t="shared" si="0"/>
        <v>4851.5200000000004</v>
      </c>
      <c r="H14" s="331">
        <f>ASP산근!T59</f>
        <v>4851.5200000000004</v>
      </c>
      <c r="I14" s="332"/>
    </row>
    <row r="15" spans="1:9" s="289" customFormat="1" ht="21" hidden="1" customHeight="1">
      <c r="B15" s="326" t="s">
        <v>146</v>
      </c>
      <c r="C15" s="327" t="s">
        <v>7</v>
      </c>
      <c r="D15" s="327"/>
      <c r="E15" s="328" t="s">
        <v>126</v>
      </c>
      <c r="F15" s="334" t="s">
        <v>1</v>
      </c>
      <c r="G15" s="330">
        <f t="shared" si="0"/>
        <v>4</v>
      </c>
      <c r="H15" s="331">
        <f>'투수콘 산근(T=7) '!T15</f>
        <v>4</v>
      </c>
      <c r="I15" s="332"/>
    </row>
    <row r="16" spans="1:9" s="289" customFormat="1" ht="21" hidden="1" customHeight="1">
      <c r="B16" s="326"/>
      <c r="C16" s="327" t="s">
        <v>122</v>
      </c>
      <c r="D16" s="327"/>
      <c r="E16" s="328" t="s">
        <v>101</v>
      </c>
      <c r="F16" s="329" t="s">
        <v>2</v>
      </c>
      <c r="G16" s="330">
        <f t="shared" si="0"/>
        <v>0.28000000000000003</v>
      </c>
      <c r="H16" s="331">
        <f>'투수콘 산근(T=7) '!T17</f>
        <v>0.28000000000000003</v>
      </c>
      <c r="I16" s="332"/>
    </row>
    <row r="17" spans="1:9" s="289" customFormat="1" ht="21" hidden="1" customHeight="1">
      <c r="B17" s="326"/>
      <c r="C17" s="340" t="s">
        <v>123</v>
      </c>
      <c r="D17" s="340"/>
      <c r="E17" s="328" t="s">
        <v>126</v>
      </c>
      <c r="F17" s="341" t="s">
        <v>212</v>
      </c>
      <c r="G17" s="330">
        <f t="shared" si="0"/>
        <v>4</v>
      </c>
      <c r="H17" s="331">
        <f>'투수콘 산근(T=7) '!C21</f>
        <v>4</v>
      </c>
      <c r="I17" s="332"/>
    </row>
    <row r="18" spans="1:9" s="289" customFormat="1" ht="21" hidden="1" customHeight="1">
      <c r="B18" s="326"/>
      <c r="C18" s="327" t="s">
        <v>35</v>
      </c>
      <c r="D18" s="327"/>
      <c r="E18" s="328" t="s">
        <v>127</v>
      </c>
      <c r="F18" s="329" t="s">
        <v>2</v>
      </c>
      <c r="G18" s="330">
        <f t="shared" si="0"/>
        <v>0.4</v>
      </c>
      <c r="H18" s="331">
        <f>'투수콘 산근(T=7) '!T23</f>
        <v>0.4</v>
      </c>
      <c r="I18" s="332"/>
    </row>
    <row r="19" spans="1:9" s="289" customFormat="1" ht="21" hidden="1" customHeight="1">
      <c r="B19" s="326"/>
      <c r="C19" s="327" t="s">
        <v>88</v>
      </c>
      <c r="D19" s="327"/>
      <c r="E19" s="328"/>
      <c r="F19" s="329" t="s">
        <v>2</v>
      </c>
      <c r="G19" s="330">
        <f t="shared" si="0"/>
        <v>0.28000000000000003</v>
      </c>
      <c r="H19" s="331">
        <f>'투수콘 산근(T=7) '!T17</f>
        <v>0.28000000000000003</v>
      </c>
      <c r="I19" s="332"/>
    </row>
    <row r="20" spans="1:9" s="289" customFormat="1" ht="21" hidden="1" customHeight="1">
      <c r="B20" s="326"/>
      <c r="C20" s="338" t="s">
        <v>47</v>
      </c>
      <c r="D20" s="338"/>
      <c r="E20" s="339"/>
      <c r="F20" s="339" t="s">
        <v>3</v>
      </c>
      <c r="G20" s="330">
        <f t="shared" si="0"/>
        <v>0.65800000000000014</v>
      </c>
      <c r="H20" s="331">
        <f>'투수콘 산근(T=7) '!T28</f>
        <v>0.65800000000000014</v>
      </c>
      <c r="I20" s="332"/>
    </row>
    <row r="21" spans="1:9" s="289" customFormat="1" ht="21" hidden="1" customHeight="1">
      <c r="B21" s="342" t="s">
        <v>158</v>
      </c>
      <c r="C21" s="343"/>
      <c r="D21" s="344" t="s">
        <v>159</v>
      </c>
      <c r="E21" s="345" t="s">
        <v>160</v>
      </c>
      <c r="F21" s="346" t="s">
        <v>161</v>
      </c>
      <c r="G21" s="330">
        <f t="shared" si="0"/>
        <v>76.39</v>
      </c>
      <c r="H21" s="331">
        <f>보도포장!T15</f>
        <v>76.39</v>
      </c>
      <c r="I21" s="332"/>
    </row>
    <row r="22" spans="1:9" s="289" customFormat="1" ht="21" hidden="1" customHeight="1">
      <c r="B22" s="342"/>
      <c r="C22" s="343"/>
      <c r="D22" s="344" t="s">
        <v>162</v>
      </c>
      <c r="E22" s="345" t="s">
        <v>160</v>
      </c>
      <c r="F22" s="346" t="s">
        <v>161</v>
      </c>
      <c r="G22" s="330">
        <f t="shared" si="0"/>
        <v>76.39</v>
      </c>
      <c r="H22" s="331">
        <f>보도포장!T17</f>
        <v>76.39</v>
      </c>
      <c r="I22" s="332"/>
    </row>
    <row r="23" spans="1:9" s="289" customFormat="1" ht="21" customHeight="1">
      <c r="A23" s="289">
        <f t="shared" si="1"/>
        <v>1</v>
      </c>
      <c r="B23" s="326" t="s">
        <v>98</v>
      </c>
      <c r="C23" s="338" t="s">
        <v>99</v>
      </c>
      <c r="D23" s="338"/>
      <c r="E23" s="328" t="s">
        <v>108</v>
      </c>
      <c r="F23" s="334" t="s">
        <v>34</v>
      </c>
      <c r="G23" s="347">
        <f>H23</f>
        <v>14060.14</v>
      </c>
      <c r="H23" s="331">
        <f>절삭후덧씌우기!T18</f>
        <v>14060.14</v>
      </c>
      <c r="I23" s="348"/>
    </row>
    <row r="24" spans="1:9" s="289" customFormat="1" ht="21" customHeight="1">
      <c r="A24" s="289">
        <f t="shared" si="1"/>
        <v>1</v>
      </c>
      <c r="B24" s="326"/>
      <c r="C24" s="338" t="s">
        <v>100</v>
      </c>
      <c r="D24" s="338"/>
      <c r="E24" s="328"/>
      <c r="F24" s="339" t="s">
        <v>3</v>
      </c>
      <c r="G24" s="347">
        <f>H24</f>
        <v>1652.07</v>
      </c>
      <c r="H24" s="331">
        <f>절삭후덧씌우기!T29</f>
        <v>1652.07</v>
      </c>
      <c r="I24" s="348"/>
    </row>
    <row r="25" spans="1:9" s="289" customFormat="1" ht="21" customHeight="1">
      <c r="B25" s="349" t="s">
        <v>201</v>
      </c>
      <c r="C25" s="350"/>
      <c r="D25" s="350"/>
      <c r="E25" s="351" t="s">
        <v>203</v>
      </c>
      <c r="F25" s="352" t="s">
        <v>202</v>
      </c>
      <c r="G25" s="353">
        <f>H25</f>
        <v>601.25</v>
      </c>
      <c r="H25" s="354">
        <f>미끄럼방지포장조서!F10</f>
        <v>601.25</v>
      </c>
      <c r="I25" s="355"/>
    </row>
    <row r="26" spans="1:9" s="289" customFormat="1" ht="21" customHeight="1">
      <c r="B26" s="356"/>
      <c r="C26" s="357" t="s">
        <v>9</v>
      </c>
      <c r="D26" s="357"/>
      <c r="E26" s="358" t="s">
        <v>6</v>
      </c>
      <c r="F26" s="359" t="s">
        <v>34</v>
      </c>
      <c r="G26" s="360">
        <f>H26</f>
        <v>0</v>
      </c>
      <c r="H26" s="361">
        <f>ASP덧씌우기!T21+ASP덧씌우기!T79</f>
        <v>0</v>
      </c>
      <c r="I26" s="362"/>
    </row>
    <row r="27" spans="1:9" ht="19.5" customHeight="1">
      <c r="A27" s="309">
        <v>1</v>
      </c>
      <c r="B27" s="363"/>
      <c r="C27" s="364"/>
      <c r="D27" s="365"/>
      <c r="E27" s="366"/>
      <c r="F27" s="359"/>
      <c r="G27" s="360"/>
      <c r="H27" s="367"/>
      <c r="I27" s="368"/>
    </row>
  </sheetData>
  <autoFilter ref="A3:I27">
    <filterColumn colId="1" showButton="0"/>
    <filterColumn colId="2" showButton="0"/>
  </autoFilter>
  <mergeCells count="28">
    <mergeCell ref="C27:D27"/>
    <mergeCell ref="C23:D23"/>
    <mergeCell ref="C17:D17"/>
    <mergeCell ref="C18:D18"/>
    <mergeCell ref="C26:D26"/>
    <mergeCell ref="C19:D19"/>
    <mergeCell ref="B25:D25"/>
    <mergeCell ref="C20:D20"/>
    <mergeCell ref="B23:B24"/>
    <mergeCell ref="C24:D24"/>
    <mergeCell ref="B15:B20"/>
    <mergeCell ref="B21:C22"/>
    <mergeCell ref="C16:D16"/>
    <mergeCell ref="C15:D15"/>
    <mergeCell ref="B1:I1"/>
    <mergeCell ref="C6:D6"/>
    <mergeCell ref="B3:D3"/>
    <mergeCell ref="B4:B14"/>
    <mergeCell ref="C14:D14"/>
    <mergeCell ref="C9:D9"/>
    <mergeCell ref="C4:D4"/>
    <mergeCell ref="C11:D11"/>
    <mergeCell ref="C12:D12"/>
    <mergeCell ref="C13:D13"/>
    <mergeCell ref="C5:D5"/>
    <mergeCell ref="C8:D8"/>
    <mergeCell ref="C7:D7"/>
    <mergeCell ref="C10:D10"/>
  </mergeCells>
  <phoneticPr fontId="5" type="noConversion"/>
  <printOptions horizontalCentered="1"/>
  <pageMargins left="0.47244094488188981" right="0.47244094488188981" top="0.78740157480314965" bottom="0.59055118110236227" header="0.47244094488188981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59"/>
  <sheetViews>
    <sheetView topLeftCell="A34" zoomScale="175" zoomScaleNormal="175" workbookViewId="0">
      <selection activeCell="I54" sqref="I54"/>
    </sheetView>
  </sheetViews>
  <sheetFormatPr defaultColWidth="2.5703125" defaultRowHeight="11.25"/>
  <cols>
    <col min="1" max="1" width="15.28515625" style="247" customWidth="1"/>
    <col min="2" max="19" width="3.5703125" style="247" customWidth="1"/>
    <col min="20" max="20" width="9.7109375" style="247" customWidth="1"/>
    <col min="21" max="21" width="5.42578125" style="247" customWidth="1"/>
    <col min="22" max="24" width="2.85546875" style="247" customWidth="1"/>
    <col min="25" max="28" width="2.5703125" style="247"/>
    <col min="29" max="29" width="5.140625" style="247" bestFit="1" customWidth="1"/>
    <col min="30" max="30" width="9.5703125" style="247" bestFit="1" customWidth="1"/>
    <col min="31" max="16384" width="2.5703125" style="247"/>
  </cols>
  <sheetData>
    <row r="1" spans="1:24" ht="18" customHeight="1">
      <c r="A1" s="246" t="s">
        <v>131</v>
      </c>
    </row>
    <row r="2" spans="1:24" ht="20.100000000000001" customHeight="1">
      <c r="A2" s="248" t="s">
        <v>13</v>
      </c>
      <c r="B2" s="249" t="s">
        <v>14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8" t="s">
        <v>0</v>
      </c>
      <c r="U2" s="248" t="s">
        <v>15</v>
      </c>
      <c r="V2" s="249" t="s">
        <v>16</v>
      </c>
      <c r="W2" s="249"/>
      <c r="X2" s="249"/>
    </row>
    <row r="3" spans="1:24" ht="14.1" customHeight="1">
      <c r="A3" s="250" t="s">
        <v>17</v>
      </c>
      <c r="B3" s="251"/>
      <c r="C3" s="252"/>
      <c r="G3" s="252" t="s">
        <v>116</v>
      </c>
      <c r="T3" s="253"/>
      <c r="U3" s="254"/>
      <c r="V3" s="255"/>
      <c r="W3" s="256"/>
      <c r="X3" s="257"/>
    </row>
    <row r="4" spans="1:24" ht="14.1" customHeight="1">
      <c r="A4" s="250" t="s">
        <v>36</v>
      </c>
      <c r="B4" s="253"/>
      <c r="G4" s="252" t="s">
        <v>139</v>
      </c>
      <c r="O4" s="258"/>
      <c r="T4" s="253"/>
      <c r="U4" s="254"/>
      <c r="X4" s="259"/>
    </row>
    <row r="5" spans="1:24" ht="14.1" customHeight="1">
      <c r="A5" s="250"/>
      <c r="B5" s="253"/>
      <c r="G5" s="252" t="s">
        <v>115</v>
      </c>
      <c r="O5" s="258"/>
      <c r="T5" s="253"/>
      <c r="U5" s="254"/>
      <c r="X5" s="259"/>
    </row>
    <row r="6" spans="1:24" ht="14.1" customHeight="1">
      <c r="A6" s="250"/>
      <c r="B6" s="253"/>
      <c r="G6" s="252" t="s">
        <v>18</v>
      </c>
      <c r="K6" s="258"/>
      <c r="T6" s="253"/>
      <c r="U6" s="254"/>
      <c r="X6" s="259"/>
    </row>
    <row r="7" spans="1:24" ht="14.1" customHeight="1">
      <c r="A7" s="250"/>
      <c r="B7" s="253"/>
      <c r="G7" s="247" t="s">
        <v>67</v>
      </c>
      <c r="T7" s="253"/>
      <c r="U7" s="254"/>
      <c r="X7" s="259"/>
    </row>
    <row r="8" spans="1:24" ht="14.1" customHeight="1">
      <c r="A8" s="250"/>
      <c r="B8" s="253"/>
      <c r="D8" s="260"/>
      <c r="E8" s="260"/>
      <c r="F8" s="260"/>
      <c r="G8" s="260"/>
      <c r="H8" s="260"/>
      <c r="I8" s="260"/>
      <c r="J8" s="260"/>
      <c r="K8" s="260"/>
      <c r="L8" s="260"/>
      <c r="P8" s="256">
        <v>50</v>
      </c>
      <c r="Q8" s="256"/>
      <c r="T8" s="253"/>
      <c r="U8" s="254"/>
      <c r="X8" s="259"/>
    </row>
    <row r="9" spans="1:24" ht="14.1" customHeight="1">
      <c r="A9" s="250"/>
      <c r="B9" s="253"/>
      <c r="D9" s="261"/>
      <c r="E9" s="261"/>
      <c r="F9" s="261"/>
      <c r="G9" s="261"/>
      <c r="H9" s="261"/>
      <c r="I9" s="261"/>
      <c r="J9" s="261"/>
      <c r="K9" s="261"/>
      <c r="L9" s="261"/>
      <c r="P9" s="256">
        <v>60</v>
      </c>
      <c r="Q9" s="256"/>
      <c r="T9" s="253"/>
      <c r="U9" s="254"/>
      <c r="X9" s="259"/>
    </row>
    <row r="10" spans="1:24" ht="14.1" customHeight="1">
      <c r="A10" s="250"/>
      <c r="B10" s="253"/>
      <c r="D10" s="262"/>
      <c r="E10" s="262"/>
      <c r="F10" s="262"/>
      <c r="G10" s="262"/>
      <c r="H10" s="262"/>
      <c r="I10" s="262"/>
      <c r="J10" s="262"/>
      <c r="K10" s="262"/>
      <c r="L10" s="262"/>
      <c r="P10" s="256">
        <v>140</v>
      </c>
      <c r="Q10" s="256"/>
      <c r="T10" s="253"/>
      <c r="U10" s="254"/>
      <c r="X10" s="259"/>
    </row>
    <row r="11" spans="1:24" ht="14.1" customHeight="1">
      <c r="A11" s="250"/>
      <c r="B11" s="253"/>
      <c r="D11" s="263"/>
      <c r="E11" s="263"/>
      <c r="F11" s="263"/>
      <c r="G11" s="263"/>
      <c r="H11" s="263"/>
      <c r="I11" s="263"/>
      <c r="J11" s="263"/>
      <c r="K11" s="263"/>
      <c r="L11" s="263"/>
      <c r="P11" s="256">
        <v>250</v>
      </c>
      <c r="Q11" s="256"/>
      <c r="T11" s="253"/>
      <c r="U11" s="254"/>
      <c r="X11" s="259"/>
    </row>
    <row r="12" spans="1:24" ht="14.1" customHeight="1">
      <c r="A12" s="250"/>
      <c r="B12" s="253"/>
      <c r="D12" s="264"/>
      <c r="E12" s="264"/>
      <c r="F12" s="264"/>
      <c r="G12" s="264"/>
      <c r="H12" s="264"/>
      <c r="I12" s="264"/>
      <c r="J12" s="264"/>
      <c r="K12" s="264"/>
      <c r="L12" s="264"/>
      <c r="P12" s="256">
        <v>200</v>
      </c>
      <c r="Q12" s="256"/>
      <c r="T12" s="253"/>
      <c r="U12" s="254"/>
      <c r="X12" s="259"/>
    </row>
    <row r="13" spans="1:24" ht="14.1" customHeight="1">
      <c r="A13" s="250"/>
      <c r="B13" s="253"/>
      <c r="K13" s="252"/>
      <c r="T13" s="253"/>
      <c r="U13" s="254"/>
      <c r="X13" s="259"/>
    </row>
    <row r="14" spans="1:24" ht="14.1" customHeight="1">
      <c r="A14" s="250"/>
      <c r="B14" s="253"/>
      <c r="E14" s="252" t="s">
        <v>117</v>
      </c>
      <c r="K14" s="252" t="s">
        <v>66</v>
      </c>
      <c r="T14" s="253"/>
      <c r="U14" s="254"/>
      <c r="X14" s="259"/>
    </row>
    <row r="15" spans="1:24" ht="11.45" customHeight="1">
      <c r="A15" s="250"/>
      <c r="B15" s="253"/>
      <c r="T15" s="253"/>
      <c r="U15" s="254"/>
      <c r="X15" s="259"/>
    </row>
    <row r="16" spans="1:24" ht="11.45" customHeight="1">
      <c r="A16" s="265" t="s">
        <v>20</v>
      </c>
      <c r="B16" s="253"/>
      <c r="C16" s="266">
        <f>[1]토공집계!$G$11</f>
        <v>8233.16</v>
      </c>
      <c r="D16" s="266"/>
      <c r="E16" s="266"/>
      <c r="F16" s="267" t="s">
        <v>226</v>
      </c>
      <c r="S16" s="268" t="s">
        <v>22</v>
      </c>
      <c r="T16" s="269">
        <f>C16</f>
        <v>8233.16</v>
      </c>
      <c r="U16" s="254" t="s">
        <v>1</v>
      </c>
      <c r="X16" s="259"/>
    </row>
    <row r="17" spans="1:38" ht="11.45" customHeight="1">
      <c r="A17" s="250"/>
      <c r="B17" s="253"/>
      <c r="T17" s="269"/>
      <c r="U17" s="254"/>
      <c r="X17" s="259"/>
    </row>
    <row r="18" spans="1:38" ht="14.1" customHeight="1">
      <c r="A18" s="270" t="s">
        <v>110</v>
      </c>
      <c r="B18" s="253"/>
      <c r="C18" s="267" t="s">
        <v>21</v>
      </c>
      <c r="H18" s="271">
        <f>[1]토공집계!$G$12</f>
        <v>2064.4760000000001</v>
      </c>
      <c r="I18" s="271"/>
      <c r="J18" s="271"/>
      <c r="T18" s="269">
        <f>H18</f>
        <v>2064.4760000000001</v>
      </c>
      <c r="U18" s="272" t="s">
        <v>33</v>
      </c>
      <c r="X18" s="259"/>
    </row>
    <row r="19" spans="1:38" s="275" customFormat="1" ht="14.1" customHeight="1">
      <c r="A19" s="270"/>
      <c r="B19" s="273"/>
      <c r="C19" s="274" t="s">
        <v>87</v>
      </c>
      <c r="H19" s="271">
        <f>H18/0.25*0.05</f>
        <v>412.89520000000005</v>
      </c>
      <c r="I19" s="271"/>
      <c r="J19" s="271"/>
      <c r="O19" s="276"/>
      <c r="P19" s="276"/>
      <c r="S19" s="277"/>
      <c r="T19" s="278">
        <f>H19</f>
        <v>412.89520000000005</v>
      </c>
      <c r="U19" s="272" t="s">
        <v>33</v>
      </c>
      <c r="X19" s="279"/>
      <c r="AK19" s="276"/>
      <c r="AL19" s="276"/>
    </row>
    <row r="20" spans="1:38" s="275" customFormat="1" ht="14.1" customHeight="1">
      <c r="A20" s="270"/>
      <c r="B20" s="273"/>
      <c r="C20" s="274" t="s">
        <v>209</v>
      </c>
      <c r="H20" s="271">
        <f>H18/0.25*0.06</f>
        <v>495.47424000000001</v>
      </c>
      <c r="I20" s="271"/>
      <c r="J20" s="271"/>
      <c r="O20" s="276"/>
      <c r="P20" s="276"/>
      <c r="S20" s="277"/>
      <c r="T20" s="278">
        <f>H20</f>
        <v>495.47424000000001</v>
      </c>
      <c r="U20" s="272" t="s">
        <v>33</v>
      </c>
      <c r="X20" s="279"/>
    </row>
    <row r="21" spans="1:38" s="275" customFormat="1" ht="14.1" customHeight="1">
      <c r="A21" s="270"/>
      <c r="B21" s="273"/>
      <c r="C21" s="274" t="s">
        <v>210</v>
      </c>
      <c r="H21" s="271">
        <f>H18/0.25*0.14</f>
        <v>1156.1065600000002</v>
      </c>
      <c r="I21" s="271"/>
      <c r="J21" s="271"/>
      <c r="O21" s="276"/>
      <c r="P21" s="276"/>
      <c r="S21" s="277"/>
      <c r="T21" s="278">
        <f>H21</f>
        <v>1156.1065600000002</v>
      </c>
      <c r="U21" s="272" t="s">
        <v>33</v>
      </c>
      <c r="X21" s="279"/>
      <c r="AC21" s="280"/>
      <c r="AD21" s="280"/>
    </row>
    <row r="22" spans="1:38" ht="7.5" customHeight="1">
      <c r="A22" s="250"/>
      <c r="B22" s="253"/>
      <c r="T22" s="269"/>
      <c r="U22" s="272"/>
      <c r="X22" s="259"/>
    </row>
    <row r="23" spans="1:38" ht="11.45" customHeight="1">
      <c r="A23" s="265" t="s">
        <v>38</v>
      </c>
      <c r="B23" s="253" t="s">
        <v>23</v>
      </c>
      <c r="C23" s="252" t="s">
        <v>4</v>
      </c>
      <c r="F23" s="281" t="s">
        <v>114</v>
      </c>
      <c r="T23" s="269"/>
      <c r="U23" s="254"/>
      <c r="X23" s="259"/>
    </row>
    <row r="24" spans="1:38" ht="11.45" customHeight="1">
      <c r="A24" s="250"/>
      <c r="B24" s="253"/>
      <c r="C24" s="266">
        <v>0</v>
      </c>
      <c r="D24" s="266"/>
      <c r="E24" s="266"/>
      <c r="F24" s="267" t="s">
        <v>21</v>
      </c>
      <c r="S24" s="268" t="s">
        <v>22</v>
      </c>
      <c r="T24" s="269">
        <f>+ROUND(C24,2)</f>
        <v>0</v>
      </c>
      <c r="U24" s="254" t="s">
        <v>34</v>
      </c>
      <c r="X24" s="259"/>
    </row>
    <row r="25" spans="1:38" ht="7.5" customHeight="1">
      <c r="A25" s="250"/>
      <c r="B25" s="253"/>
      <c r="C25" s="282"/>
      <c r="D25" s="282"/>
      <c r="E25" s="282"/>
      <c r="F25" s="268"/>
      <c r="J25" s="281"/>
      <c r="S25" s="268"/>
      <c r="T25" s="269"/>
      <c r="U25" s="254"/>
      <c r="X25" s="259"/>
    </row>
    <row r="26" spans="1:38" ht="11.45" customHeight="1">
      <c r="A26" s="250"/>
      <c r="B26" s="253" t="s">
        <v>132</v>
      </c>
      <c r="C26" s="252" t="s">
        <v>139</v>
      </c>
      <c r="F26" s="281" t="s">
        <v>213</v>
      </c>
      <c r="T26" s="269"/>
      <c r="U26" s="254"/>
      <c r="X26" s="259"/>
    </row>
    <row r="27" spans="1:38" ht="11.45" customHeight="1">
      <c r="A27" s="250"/>
      <c r="B27" s="253"/>
      <c r="C27" s="266">
        <v>0</v>
      </c>
      <c r="D27" s="266"/>
      <c r="E27" s="266"/>
      <c r="F27" s="267" t="s">
        <v>21</v>
      </c>
      <c r="J27" s="281"/>
      <c r="S27" s="268" t="s">
        <v>22</v>
      </c>
      <c r="T27" s="269">
        <f>+ROUND(C27,2)</f>
        <v>0</v>
      </c>
      <c r="U27" s="254" t="s">
        <v>34</v>
      </c>
      <c r="X27" s="259"/>
    </row>
    <row r="28" spans="1:38" ht="7.5" customHeight="1">
      <c r="A28" s="250"/>
      <c r="B28" s="253"/>
      <c r="C28" s="282"/>
      <c r="D28" s="282"/>
      <c r="E28" s="282"/>
      <c r="F28" s="268"/>
      <c r="J28" s="281"/>
      <c r="S28" s="268"/>
      <c r="T28" s="269"/>
      <c r="U28" s="254"/>
      <c r="X28" s="259"/>
    </row>
    <row r="29" spans="1:38" ht="11.45" customHeight="1">
      <c r="A29" s="250"/>
      <c r="B29" s="253" t="s">
        <v>133</v>
      </c>
      <c r="C29" s="252" t="s">
        <v>5</v>
      </c>
      <c r="F29" s="281" t="s">
        <v>215</v>
      </c>
      <c r="T29" s="269"/>
      <c r="U29" s="254"/>
      <c r="X29" s="259"/>
    </row>
    <row r="30" spans="1:38" ht="11.45" customHeight="1">
      <c r="A30" s="250"/>
      <c r="B30" s="253"/>
      <c r="C30" s="266">
        <f>[1]토공집계!$G$13</f>
        <v>8265.3260000000009</v>
      </c>
      <c r="D30" s="266"/>
      <c r="E30" s="266"/>
      <c r="F30" s="267" t="s">
        <v>21</v>
      </c>
      <c r="J30" s="281"/>
      <c r="K30" s="252" t="s">
        <v>221</v>
      </c>
      <c r="S30" s="268" t="s">
        <v>22</v>
      </c>
      <c r="T30" s="269">
        <f>+ROUND(C30,2)*3</f>
        <v>24795.989999999998</v>
      </c>
      <c r="U30" s="254" t="s">
        <v>34</v>
      </c>
      <c r="X30" s="259"/>
    </row>
    <row r="31" spans="1:38" ht="7.5" customHeight="1">
      <c r="A31" s="250"/>
      <c r="B31" s="253"/>
      <c r="C31" s="282"/>
      <c r="D31" s="282"/>
      <c r="E31" s="282"/>
      <c r="F31" s="268"/>
      <c r="J31" s="281"/>
      <c r="S31" s="268"/>
      <c r="T31" s="269"/>
      <c r="U31" s="254"/>
      <c r="X31" s="259"/>
    </row>
    <row r="32" spans="1:38" ht="11.45" customHeight="1">
      <c r="A32" s="250"/>
      <c r="B32" s="253" t="s">
        <v>134</v>
      </c>
      <c r="C32" s="252" t="s">
        <v>26</v>
      </c>
      <c r="I32" s="283"/>
      <c r="M32" s="284"/>
      <c r="N32" s="284"/>
      <c r="O32" s="284"/>
      <c r="T32" s="253"/>
      <c r="U32" s="254"/>
      <c r="X32" s="259"/>
    </row>
    <row r="33" spans="1:24" ht="11.45" customHeight="1">
      <c r="A33" s="250"/>
      <c r="B33" s="253"/>
      <c r="C33" s="266">
        <f>C30</f>
        <v>8265.3260000000009</v>
      </c>
      <c r="D33" s="266"/>
      <c r="E33" s="266"/>
      <c r="F33" s="268"/>
      <c r="G33" s="256"/>
      <c r="H33" s="256"/>
      <c r="J33" s="281"/>
      <c r="K33" s="252" t="s">
        <v>225</v>
      </c>
      <c r="S33" s="268" t="s">
        <v>22</v>
      </c>
      <c r="T33" s="285">
        <f>+ROUND(C33,2)*2</f>
        <v>16530.66</v>
      </c>
      <c r="U33" s="254" t="s">
        <v>34</v>
      </c>
      <c r="X33" s="259"/>
    </row>
    <row r="34" spans="1:24" ht="7.5" customHeight="1">
      <c r="A34" s="250"/>
      <c r="B34" s="253"/>
      <c r="C34" s="282"/>
      <c r="D34" s="282"/>
      <c r="E34" s="282"/>
      <c r="F34" s="268"/>
      <c r="J34" s="281"/>
      <c r="S34" s="268"/>
      <c r="T34" s="269"/>
      <c r="U34" s="254"/>
      <c r="X34" s="259"/>
    </row>
    <row r="35" spans="1:24" ht="11.45" customHeight="1">
      <c r="A35" s="250"/>
      <c r="B35" s="253" t="s">
        <v>135</v>
      </c>
      <c r="C35" s="252" t="s">
        <v>60</v>
      </c>
      <c r="I35" s="283"/>
      <c r="M35" s="284"/>
      <c r="N35" s="284"/>
      <c r="O35" s="284"/>
      <c r="T35" s="253"/>
      <c r="U35" s="254"/>
      <c r="X35" s="259"/>
    </row>
    <row r="36" spans="1:24" ht="11.45" customHeight="1">
      <c r="A36" s="250"/>
      <c r="B36" s="253"/>
      <c r="C36" s="266">
        <f>C30</f>
        <v>8265.3260000000009</v>
      </c>
      <c r="D36" s="266"/>
      <c r="E36" s="266"/>
      <c r="F36" s="268"/>
      <c r="G36" s="256"/>
      <c r="H36" s="256"/>
      <c r="J36" s="281"/>
      <c r="K36" s="252" t="s">
        <v>224</v>
      </c>
      <c r="S36" s="268" t="s">
        <v>22</v>
      </c>
      <c r="T36" s="269">
        <f>+ROUND(C36,2)</f>
        <v>8265.33</v>
      </c>
      <c r="U36" s="254" t="s">
        <v>34</v>
      </c>
      <c r="X36" s="259"/>
    </row>
    <row r="37" spans="1:24" ht="7.5" customHeight="1">
      <c r="A37" s="250"/>
      <c r="B37" s="253"/>
      <c r="C37" s="282"/>
      <c r="D37" s="282"/>
      <c r="E37" s="282"/>
      <c r="F37" s="268"/>
      <c r="J37" s="281"/>
      <c r="S37" s="268"/>
      <c r="T37" s="269"/>
      <c r="U37" s="254"/>
      <c r="X37" s="259"/>
    </row>
    <row r="38" spans="1:24" s="289" customFormat="1" ht="11.45" customHeight="1">
      <c r="A38" s="286"/>
      <c r="B38" s="287" t="s">
        <v>136</v>
      </c>
      <c r="C38" s="288" t="s">
        <v>18</v>
      </c>
      <c r="F38" s="267" t="s">
        <v>21</v>
      </c>
      <c r="G38" s="290"/>
      <c r="H38" s="290"/>
      <c r="I38" s="290"/>
      <c r="J38" s="290"/>
      <c r="K38" s="290"/>
      <c r="L38" s="290"/>
      <c r="S38" s="268"/>
      <c r="T38" s="269"/>
      <c r="U38" s="254"/>
      <c r="X38" s="291"/>
    </row>
    <row r="39" spans="1:24" ht="11.45" customHeight="1">
      <c r="A39" s="250"/>
      <c r="B39" s="253"/>
      <c r="C39" s="266">
        <f>[1]토공집계!$G$14</f>
        <v>2044.2865000000002</v>
      </c>
      <c r="D39" s="266"/>
      <c r="E39" s="266"/>
      <c r="F39" s="267"/>
      <c r="G39" s="292"/>
      <c r="H39" s="292"/>
      <c r="S39" s="268" t="s">
        <v>22</v>
      </c>
      <c r="T39" s="269">
        <f>C39</f>
        <v>2044.2865000000002</v>
      </c>
      <c r="U39" s="254" t="s">
        <v>33</v>
      </c>
      <c r="X39" s="259"/>
    </row>
    <row r="40" spans="1:24" ht="7.5" customHeight="1">
      <c r="A40" s="250"/>
      <c r="B40" s="253"/>
      <c r="C40" s="282"/>
      <c r="D40" s="282"/>
      <c r="E40" s="282"/>
      <c r="F40" s="268"/>
      <c r="G40" s="292"/>
      <c r="H40" s="292"/>
      <c r="S40" s="268"/>
      <c r="T40" s="269"/>
      <c r="U40" s="254"/>
      <c r="X40" s="259"/>
    </row>
    <row r="41" spans="1:24" ht="11.45" customHeight="1">
      <c r="A41" s="250"/>
      <c r="B41" s="287" t="s">
        <v>137</v>
      </c>
      <c r="C41" s="288" t="s">
        <v>140</v>
      </c>
      <c r="D41" s="289"/>
      <c r="E41" s="289"/>
      <c r="F41" s="267" t="s">
        <v>21</v>
      </c>
      <c r="G41" s="290"/>
      <c r="H41" s="290"/>
      <c r="I41" s="290"/>
      <c r="J41" s="290"/>
      <c r="K41" s="290"/>
      <c r="L41" s="290"/>
      <c r="M41" s="289"/>
      <c r="N41" s="289"/>
      <c r="O41" s="289"/>
      <c r="P41" s="289"/>
      <c r="Q41" s="289"/>
      <c r="R41" s="289"/>
      <c r="S41" s="289"/>
      <c r="T41" s="269"/>
      <c r="U41" s="293"/>
      <c r="X41" s="259"/>
    </row>
    <row r="42" spans="1:24" ht="11.45" customHeight="1">
      <c r="A42" s="250"/>
      <c r="B42" s="253"/>
      <c r="C42" s="266">
        <f>[1]토공집계!$G$15</f>
        <v>1623.5580000000004</v>
      </c>
      <c r="D42" s="266"/>
      <c r="E42" s="266"/>
      <c r="F42" s="268"/>
      <c r="G42" s="292"/>
      <c r="H42" s="292"/>
      <c r="S42" s="268" t="s">
        <v>22</v>
      </c>
      <c r="T42" s="269">
        <f>C42</f>
        <v>1623.5580000000004</v>
      </c>
      <c r="U42" s="254" t="s">
        <v>33</v>
      </c>
      <c r="X42" s="259"/>
    </row>
    <row r="43" spans="1:24" ht="7.5" customHeight="1">
      <c r="A43" s="250"/>
      <c r="B43" s="253"/>
      <c r="C43" s="282"/>
      <c r="D43" s="282"/>
      <c r="E43" s="282"/>
      <c r="F43" s="252"/>
      <c r="G43" s="284"/>
      <c r="H43" s="284"/>
      <c r="S43" s="268"/>
      <c r="T43" s="269"/>
      <c r="U43" s="254"/>
      <c r="X43" s="259"/>
    </row>
    <row r="44" spans="1:24" ht="11.45" customHeight="1">
      <c r="A44" s="250"/>
      <c r="B44" s="253" t="s">
        <v>138</v>
      </c>
      <c r="C44" s="252" t="s">
        <v>28</v>
      </c>
      <c r="T44" s="269"/>
      <c r="U44" s="254"/>
      <c r="X44" s="259"/>
    </row>
    <row r="45" spans="1:24" ht="11.45" customHeight="1">
      <c r="A45" s="250"/>
      <c r="B45" s="253"/>
      <c r="C45" s="266">
        <f>T24</f>
        <v>0</v>
      </c>
      <c r="D45" s="266"/>
      <c r="E45" s="266"/>
      <c r="F45" s="247" t="s">
        <v>29</v>
      </c>
      <c r="G45" s="294">
        <v>2.35</v>
      </c>
      <c r="H45" s="294"/>
      <c r="I45" s="247" t="s">
        <v>29</v>
      </c>
      <c r="J45" s="266">
        <f>P8/1000</f>
        <v>0.05</v>
      </c>
      <c r="K45" s="266"/>
      <c r="M45" s="256"/>
      <c r="N45" s="256"/>
      <c r="O45" s="281"/>
      <c r="S45" s="268" t="s">
        <v>22</v>
      </c>
      <c r="T45" s="269">
        <f>+ROUND(C45*G45*J45,2)</f>
        <v>0</v>
      </c>
      <c r="U45" s="254" t="s">
        <v>3</v>
      </c>
      <c r="X45" s="259"/>
    </row>
    <row r="46" spans="1:24" ht="7.5" customHeight="1">
      <c r="A46" s="250"/>
      <c r="B46" s="253"/>
      <c r="C46" s="282"/>
      <c r="D46" s="282"/>
      <c r="E46" s="282"/>
      <c r="G46" s="295"/>
      <c r="H46" s="295"/>
      <c r="J46" s="282"/>
      <c r="K46" s="282"/>
      <c r="O46" s="281"/>
      <c r="S46" s="268"/>
      <c r="T46" s="269"/>
      <c r="U46" s="254"/>
      <c r="X46" s="259"/>
    </row>
    <row r="47" spans="1:24" ht="11.45" customHeight="1">
      <c r="A47" s="250"/>
      <c r="B47" s="253" t="s">
        <v>217</v>
      </c>
      <c r="C47" s="252" t="s">
        <v>141</v>
      </c>
      <c r="T47" s="269"/>
      <c r="U47" s="254"/>
      <c r="X47" s="259"/>
    </row>
    <row r="48" spans="1:24" ht="11.45" customHeight="1">
      <c r="A48" s="250"/>
      <c r="B48" s="253"/>
      <c r="C48" s="266">
        <f>T27</f>
        <v>0</v>
      </c>
      <c r="D48" s="266"/>
      <c r="E48" s="266"/>
      <c r="F48" s="247" t="s">
        <v>29</v>
      </c>
      <c r="G48" s="294">
        <v>2.35</v>
      </c>
      <c r="H48" s="294"/>
      <c r="I48" s="247" t="s">
        <v>29</v>
      </c>
      <c r="J48" s="266">
        <v>0.06</v>
      </c>
      <c r="K48" s="266"/>
      <c r="M48" s="256"/>
      <c r="N48" s="256"/>
      <c r="O48" s="281"/>
      <c r="S48" s="268" t="s">
        <v>22</v>
      </c>
      <c r="T48" s="269">
        <f>+ROUND(C48*G48*J48,2)</f>
        <v>0</v>
      </c>
      <c r="U48" s="254" t="s">
        <v>3</v>
      </c>
      <c r="X48" s="259"/>
    </row>
    <row r="49" spans="1:30" ht="7.5" customHeight="1">
      <c r="A49" s="250"/>
      <c r="B49" s="253"/>
      <c r="C49" s="282"/>
      <c r="D49" s="282"/>
      <c r="E49" s="282"/>
      <c r="G49" s="295"/>
      <c r="H49" s="295"/>
      <c r="J49" s="282"/>
      <c r="K49" s="282"/>
      <c r="O49" s="281"/>
      <c r="S49" s="268"/>
      <c r="T49" s="269"/>
      <c r="U49" s="254"/>
      <c r="X49" s="259"/>
      <c r="AD49" s="296"/>
    </row>
    <row r="50" spans="1:30" ht="11.45" customHeight="1">
      <c r="A50" s="250"/>
      <c r="B50" s="253" t="s">
        <v>218</v>
      </c>
      <c r="C50" s="252" t="s">
        <v>30</v>
      </c>
      <c r="T50" s="269"/>
      <c r="U50" s="254"/>
      <c r="X50" s="259"/>
      <c r="AD50" s="296"/>
    </row>
    <row r="51" spans="1:30" ht="11.45" customHeight="1">
      <c r="A51" s="250"/>
      <c r="B51" s="253"/>
      <c r="C51" s="266">
        <f>C30</f>
        <v>8265.3260000000009</v>
      </c>
      <c r="D51" s="266"/>
      <c r="E51" s="266"/>
      <c r="F51" s="247" t="s">
        <v>29</v>
      </c>
      <c r="G51" s="294">
        <v>2.35</v>
      </c>
      <c r="H51" s="294"/>
      <c r="I51" s="247" t="s">
        <v>29</v>
      </c>
      <c r="J51" s="266">
        <v>0.25</v>
      </c>
      <c r="K51" s="266"/>
      <c r="M51" s="256"/>
      <c r="N51" s="256"/>
      <c r="O51" s="281"/>
      <c r="S51" s="268" t="s">
        <v>22</v>
      </c>
      <c r="T51" s="269">
        <f>+ROUND(C51*G51*J51,2)</f>
        <v>4855.88</v>
      </c>
      <c r="U51" s="254" t="s">
        <v>3</v>
      </c>
      <c r="X51" s="259"/>
    </row>
    <row r="52" spans="1:30" ht="7.5" customHeight="1">
      <c r="A52" s="250"/>
      <c r="B52" s="253"/>
      <c r="C52" s="282"/>
      <c r="D52" s="282"/>
      <c r="E52" s="282"/>
      <c r="G52" s="295"/>
      <c r="H52" s="295"/>
      <c r="J52" s="282"/>
      <c r="K52" s="282"/>
      <c r="O52" s="281"/>
      <c r="S52" s="268"/>
      <c r="T52" s="269"/>
      <c r="U52" s="254"/>
      <c r="X52" s="259"/>
    </row>
    <row r="53" spans="1:30" ht="11.45" customHeight="1">
      <c r="A53" s="250"/>
      <c r="B53" s="253" t="s">
        <v>219</v>
      </c>
      <c r="C53" s="252" t="s">
        <v>31</v>
      </c>
      <c r="I53" s="283"/>
      <c r="M53" s="284"/>
      <c r="N53" s="284"/>
      <c r="O53" s="284"/>
      <c r="T53" s="253"/>
      <c r="U53" s="254"/>
      <c r="X53" s="259"/>
    </row>
    <row r="54" spans="1:30" ht="11.45" customHeight="1">
      <c r="A54" s="250"/>
      <c r="B54" s="253"/>
      <c r="C54" s="266">
        <f>T33</f>
        <v>16530.66</v>
      </c>
      <c r="D54" s="266"/>
      <c r="E54" s="266"/>
      <c r="F54" s="247" t="s">
        <v>29</v>
      </c>
      <c r="G54" s="256">
        <v>30</v>
      </c>
      <c r="H54" s="256"/>
      <c r="I54" s="247" t="s">
        <v>68</v>
      </c>
      <c r="J54" s="297">
        <v>200</v>
      </c>
      <c r="K54" s="297"/>
      <c r="L54" s="247" t="s">
        <v>68</v>
      </c>
      <c r="M54" s="297">
        <v>100</v>
      </c>
      <c r="N54" s="297"/>
      <c r="O54" s="281"/>
      <c r="S54" s="268" t="s">
        <v>22</v>
      </c>
      <c r="T54" s="269">
        <f>+ROUNDUP(C54*G54/J54/M54,2)</f>
        <v>24.8</v>
      </c>
      <c r="U54" s="254" t="s">
        <v>32</v>
      </c>
      <c r="X54" s="259"/>
    </row>
    <row r="55" spans="1:30" ht="7.5" customHeight="1">
      <c r="A55" s="250"/>
      <c r="B55" s="253"/>
      <c r="C55" s="282"/>
      <c r="D55" s="282"/>
      <c r="E55" s="282"/>
      <c r="I55" s="268"/>
      <c r="J55" s="298"/>
      <c r="L55" s="298"/>
      <c r="O55" s="281"/>
      <c r="S55" s="268"/>
      <c r="T55" s="269"/>
      <c r="U55" s="254"/>
      <c r="X55" s="259"/>
    </row>
    <row r="56" spans="1:30" ht="11.45" customHeight="1">
      <c r="A56" s="250"/>
      <c r="B56" s="253" t="s">
        <v>220</v>
      </c>
      <c r="C56" s="252" t="s">
        <v>69</v>
      </c>
      <c r="I56" s="283"/>
      <c r="J56" s="298"/>
      <c r="M56" s="284"/>
      <c r="N56" s="284"/>
      <c r="O56" s="284"/>
      <c r="T56" s="269"/>
      <c r="U56" s="254"/>
      <c r="X56" s="259"/>
    </row>
    <row r="57" spans="1:30" ht="11.45" customHeight="1">
      <c r="A57" s="250"/>
      <c r="B57" s="253"/>
      <c r="C57" s="266">
        <f>T36</f>
        <v>8265.33</v>
      </c>
      <c r="D57" s="266"/>
      <c r="E57" s="266"/>
      <c r="F57" s="247" t="s">
        <v>29</v>
      </c>
      <c r="G57" s="256">
        <v>100</v>
      </c>
      <c r="H57" s="256"/>
      <c r="I57" s="247" t="s">
        <v>68</v>
      </c>
      <c r="J57" s="297">
        <v>200</v>
      </c>
      <c r="K57" s="297"/>
      <c r="L57" s="247" t="s">
        <v>68</v>
      </c>
      <c r="M57" s="297">
        <v>100</v>
      </c>
      <c r="N57" s="297"/>
      <c r="O57" s="281"/>
      <c r="S57" s="268" t="s">
        <v>22</v>
      </c>
      <c r="T57" s="269">
        <f>+ROUNDUP(C57*G57/J57/M57,2)</f>
        <v>41.33</v>
      </c>
      <c r="U57" s="254" t="s">
        <v>32</v>
      </c>
      <c r="X57" s="259"/>
    </row>
    <row r="58" spans="1:30" ht="7.5" customHeight="1">
      <c r="A58" s="250"/>
      <c r="C58" s="282"/>
      <c r="D58" s="282"/>
      <c r="E58" s="282"/>
      <c r="I58" s="268"/>
      <c r="J58" s="298"/>
      <c r="K58" s="298"/>
      <c r="L58" s="298"/>
      <c r="O58" s="281"/>
      <c r="S58" s="268"/>
      <c r="T58" s="269"/>
      <c r="U58" s="254"/>
      <c r="X58" s="259"/>
    </row>
    <row r="59" spans="1:30" s="308" customFormat="1" ht="11.45" customHeight="1">
      <c r="A59" s="299" t="s">
        <v>40</v>
      </c>
      <c r="B59" s="300"/>
      <c r="C59" s="301">
        <f>T18</f>
        <v>2064.4760000000001</v>
      </c>
      <c r="D59" s="301"/>
      <c r="E59" s="301"/>
      <c r="F59" s="302" t="s">
        <v>70</v>
      </c>
      <c r="G59" s="303">
        <v>2.35</v>
      </c>
      <c r="H59" s="303"/>
      <c r="I59" s="304" t="s">
        <v>58</v>
      </c>
      <c r="J59" s="300"/>
      <c r="K59" s="300" t="s">
        <v>72</v>
      </c>
      <c r="L59" s="300"/>
      <c r="M59" s="300"/>
      <c r="N59" s="300"/>
      <c r="O59" s="300"/>
      <c r="P59" s="300"/>
      <c r="Q59" s="300"/>
      <c r="R59" s="300"/>
      <c r="S59" s="302" t="s">
        <v>22</v>
      </c>
      <c r="T59" s="305">
        <f>ROUND(C59*G59,2)</f>
        <v>4851.5200000000004</v>
      </c>
      <c r="U59" s="306" t="s">
        <v>3</v>
      </c>
      <c r="V59" s="300"/>
      <c r="W59" s="300"/>
      <c r="X59" s="307"/>
    </row>
  </sheetData>
  <mergeCells count="46">
    <mergeCell ref="C48:E48"/>
    <mergeCell ref="G48:H48"/>
    <mergeCell ref="J48:K48"/>
    <mergeCell ref="M48:N48"/>
    <mergeCell ref="P9:Q9"/>
    <mergeCell ref="P10:Q10"/>
    <mergeCell ref="C42:E42"/>
    <mergeCell ref="C45:E45"/>
    <mergeCell ref="G45:H45"/>
    <mergeCell ref="J45:K45"/>
    <mergeCell ref="M45:N45"/>
    <mergeCell ref="C39:E39"/>
    <mergeCell ref="C36:E36"/>
    <mergeCell ref="G36:H36"/>
    <mergeCell ref="C24:E24"/>
    <mergeCell ref="C30:E30"/>
    <mergeCell ref="C57:E57"/>
    <mergeCell ref="G57:H57"/>
    <mergeCell ref="J57:K57"/>
    <mergeCell ref="M57:N57"/>
    <mergeCell ref="C59:E59"/>
    <mergeCell ref="G59:H59"/>
    <mergeCell ref="C51:E51"/>
    <mergeCell ref="G51:H51"/>
    <mergeCell ref="J51:K51"/>
    <mergeCell ref="M51:N51"/>
    <mergeCell ref="C54:E54"/>
    <mergeCell ref="G54:H54"/>
    <mergeCell ref="J54:K54"/>
    <mergeCell ref="M54:N54"/>
    <mergeCell ref="C33:E33"/>
    <mergeCell ref="G33:H33"/>
    <mergeCell ref="H19:J19"/>
    <mergeCell ref="O19:P19"/>
    <mergeCell ref="AK19:AL19"/>
    <mergeCell ref="H21:J21"/>
    <mergeCell ref="O21:P21"/>
    <mergeCell ref="C27:E27"/>
    <mergeCell ref="H20:J20"/>
    <mergeCell ref="O20:P20"/>
    <mergeCell ref="P11:Q11"/>
    <mergeCell ref="P12:Q12"/>
    <mergeCell ref="C16:E16"/>
    <mergeCell ref="H18:J18"/>
    <mergeCell ref="V3:X3"/>
    <mergeCell ref="P8:Q8"/>
  </mergeCells>
  <phoneticPr fontId="5" type="noConversion"/>
  <printOptions horizontalCentered="1"/>
  <pageMargins left="0.39370078740157483" right="0.39370078740157483" top="0.78740157480314965" bottom="0.59055118110236227" header="0.47244094488188981" footer="0.51181102362204722"/>
  <pageSetup paperSize="9" scale="9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workbookViewId="0"/>
  </sheetViews>
  <sheetFormatPr defaultColWidth="2.5703125" defaultRowHeight="11.25"/>
  <cols>
    <col min="1" max="1" width="15.28515625" style="8" customWidth="1"/>
    <col min="2" max="19" width="3.5703125" style="8" customWidth="1"/>
    <col min="20" max="20" width="9.7109375" style="8" customWidth="1"/>
    <col min="21" max="21" width="5.42578125" style="8" customWidth="1"/>
    <col min="22" max="24" width="2.85546875" style="8" customWidth="1"/>
    <col min="25" max="16384" width="2.5703125" style="8"/>
  </cols>
  <sheetData>
    <row r="1" spans="1:24" ht="18" customHeight="1">
      <c r="A1" s="7" t="s">
        <v>97</v>
      </c>
    </row>
    <row r="2" spans="1:24" ht="20.100000000000001" customHeight="1">
      <c r="A2" s="99" t="s">
        <v>13</v>
      </c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99" t="s">
        <v>0</v>
      </c>
      <c r="U2" s="99" t="s">
        <v>15</v>
      </c>
      <c r="V2" s="100" t="s">
        <v>16</v>
      </c>
      <c r="W2" s="100"/>
      <c r="X2" s="100"/>
    </row>
    <row r="3" spans="1:24" ht="14.1" customHeight="1">
      <c r="A3" s="15" t="s">
        <v>17</v>
      </c>
      <c r="B3" s="16"/>
      <c r="C3" s="17"/>
      <c r="G3" s="17"/>
      <c r="T3" s="18"/>
      <c r="U3" s="19"/>
      <c r="V3" s="212"/>
      <c r="W3" s="209"/>
      <c r="X3" s="213"/>
    </row>
    <row r="4" spans="1:24" ht="14.1" customHeight="1">
      <c r="A4" s="15" t="s">
        <v>93</v>
      </c>
      <c r="B4" s="18"/>
      <c r="G4" s="17" t="s">
        <v>92</v>
      </c>
      <c r="O4" s="20"/>
      <c r="T4" s="18"/>
      <c r="U4" s="19"/>
      <c r="X4" s="21"/>
    </row>
    <row r="5" spans="1:24" ht="14.1" customHeight="1">
      <c r="A5" s="15"/>
      <c r="B5" s="18"/>
      <c r="G5" s="17"/>
      <c r="K5" s="20"/>
      <c r="T5" s="18"/>
      <c r="U5" s="19"/>
      <c r="X5" s="21"/>
    </row>
    <row r="6" spans="1:24" ht="14.1" customHeight="1">
      <c r="A6" s="15"/>
      <c r="B6" s="18"/>
      <c r="T6" s="18"/>
      <c r="U6" s="19"/>
      <c r="X6" s="21"/>
    </row>
    <row r="7" spans="1:24" ht="14.1" customHeight="1">
      <c r="A7" s="15"/>
      <c r="B7" s="18"/>
      <c r="D7" s="22"/>
      <c r="E7" s="22"/>
      <c r="F7" s="22"/>
      <c r="G7" s="22"/>
      <c r="H7" s="22"/>
      <c r="I7" s="22"/>
      <c r="J7" s="22"/>
      <c r="K7" s="22"/>
      <c r="L7" s="22"/>
      <c r="P7" s="209"/>
      <c r="Q7" s="209"/>
      <c r="T7" s="18"/>
      <c r="U7" s="19"/>
      <c r="X7" s="21"/>
    </row>
    <row r="8" spans="1:24" ht="14.1" customHeight="1">
      <c r="A8" s="15"/>
      <c r="B8" s="18"/>
      <c r="D8" s="23"/>
      <c r="E8" s="23"/>
      <c r="F8" s="23"/>
      <c r="G8" s="23"/>
      <c r="H8" s="23"/>
      <c r="I8" s="23"/>
      <c r="J8" s="23"/>
      <c r="K8" s="23"/>
      <c r="L8" s="23"/>
      <c r="P8" s="209">
        <v>50</v>
      </c>
      <c r="Q8" s="209"/>
      <c r="T8" s="18"/>
      <c r="U8" s="19"/>
      <c r="X8" s="21"/>
    </row>
    <row r="9" spans="1:24" ht="14.1" customHeight="1">
      <c r="A9" s="15"/>
      <c r="B9" s="18"/>
      <c r="D9" s="23"/>
      <c r="E9" s="23"/>
      <c r="F9" s="23"/>
      <c r="G9" s="23"/>
      <c r="H9" s="23"/>
      <c r="I9" s="23"/>
      <c r="J9" s="23"/>
      <c r="K9" s="23"/>
      <c r="L9" s="23"/>
      <c r="P9" s="209"/>
      <c r="Q9" s="209"/>
      <c r="T9" s="18"/>
      <c r="U9" s="19"/>
      <c r="X9" s="21"/>
    </row>
    <row r="10" spans="1:24" ht="14.1" customHeight="1">
      <c r="A10" s="15"/>
      <c r="B10" s="18"/>
      <c r="P10" s="209"/>
      <c r="Q10" s="209"/>
      <c r="T10" s="18"/>
      <c r="U10" s="19"/>
      <c r="X10" s="21"/>
    </row>
    <row r="11" spans="1:24" ht="14.1" customHeight="1">
      <c r="A11" s="15"/>
      <c r="B11" s="18"/>
      <c r="P11" s="209"/>
      <c r="Q11" s="209"/>
      <c r="T11" s="18"/>
      <c r="U11" s="19"/>
      <c r="X11" s="21"/>
    </row>
    <row r="12" spans="1:24" ht="14.1" customHeight="1">
      <c r="A12" s="15"/>
      <c r="B12" s="18"/>
      <c r="P12" s="209"/>
      <c r="Q12" s="209"/>
      <c r="T12" s="18"/>
      <c r="U12" s="19"/>
      <c r="X12" s="21"/>
    </row>
    <row r="13" spans="1:24" ht="14.1" customHeight="1">
      <c r="A13" s="15"/>
      <c r="B13" s="18"/>
      <c r="P13" s="209"/>
      <c r="Q13" s="209"/>
      <c r="T13" s="18"/>
      <c r="U13" s="19"/>
      <c r="X13" s="21"/>
    </row>
    <row r="14" spans="1:24" ht="14.1" customHeight="1">
      <c r="A14" s="15"/>
      <c r="B14" s="18"/>
      <c r="K14" s="17" t="s">
        <v>19</v>
      </c>
      <c r="T14" s="18"/>
      <c r="U14" s="19"/>
      <c r="X14" s="21"/>
    </row>
    <row r="15" spans="1:24" ht="14.1" customHeight="1">
      <c r="A15" s="15"/>
      <c r="B15" s="18"/>
      <c r="K15" s="17"/>
      <c r="T15" s="18"/>
      <c r="U15" s="19"/>
      <c r="X15" s="21"/>
    </row>
    <row r="16" spans="1:24" ht="11.45" customHeight="1">
      <c r="A16" s="15"/>
      <c r="B16" s="18"/>
      <c r="T16" s="18"/>
      <c r="U16" s="19"/>
      <c r="X16" s="21"/>
    </row>
    <row r="17" spans="1:24" ht="11.45" customHeight="1">
      <c r="A17" s="26" t="s">
        <v>96</v>
      </c>
      <c r="B17" s="18" t="s">
        <v>23</v>
      </c>
      <c r="C17" s="17" t="s">
        <v>128</v>
      </c>
      <c r="F17" s="30"/>
      <c r="H17" s="30" t="s">
        <v>95</v>
      </c>
      <c r="I17" s="30"/>
      <c r="T17" s="28"/>
      <c r="U17" s="19"/>
      <c r="X17" s="21"/>
    </row>
    <row r="18" spans="1:24" ht="11.45" customHeight="1">
      <c r="A18" s="15" t="s">
        <v>94</v>
      </c>
      <c r="B18" s="18"/>
      <c r="C18" s="210">
        <f>[1]토공집계!$G$16</f>
        <v>14060.14</v>
      </c>
      <c r="D18" s="210"/>
      <c r="E18" s="210"/>
      <c r="F18" s="74" t="s">
        <v>21</v>
      </c>
      <c r="S18" s="27" t="s">
        <v>22</v>
      </c>
      <c r="T18" s="28">
        <f>+ROUND(C18,2)</f>
        <v>14060.14</v>
      </c>
      <c r="U18" s="19" t="s">
        <v>34</v>
      </c>
      <c r="X18" s="21"/>
    </row>
    <row r="19" spans="1:24" ht="11.45" customHeight="1">
      <c r="A19" s="15"/>
      <c r="B19" s="18"/>
      <c r="C19" s="31"/>
      <c r="D19" s="31"/>
      <c r="E19" s="31"/>
      <c r="F19" s="27"/>
      <c r="J19" s="30"/>
      <c r="S19" s="27"/>
      <c r="T19" s="28"/>
      <c r="U19" s="19"/>
      <c r="X19" s="21"/>
    </row>
    <row r="20" spans="1:24" ht="11.45" customHeight="1">
      <c r="A20" s="15"/>
      <c r="B20" s="18" t="s">
        <v>24</v>
      </c>
      <c r="C20" s="17" t="s">
        <v>26</v>
      </c>
      <c r="I20" s="32"/>
      <c r="M20" s="33"/>
      <c r="N20" s="33"/>
      <c r="O20" s="33"/>
      <c r="T20" s="18"/>
      <c r="U20" s="19"/>
      <c r="X20" s="21"/>
    </row>
    <row r="21" spans="1:24" ht="11.45" customHeight="1">
      <c r="A21" s="15"/>
      <c r="B21" s="18"/>
      <c r="C21" s="210">
        <f>C18</f>
        <v>14060.14</v>
      </c>
      <c r="D21" s="210"/>
      <c r="E21" s="210"/>
      <c r="F21" s="27"/>
      <c r="G21" s="209"/>
      <c r="H21" s="209"/>
      <c r="J21" s="30"/>
      <c r="S21" s="27" t="s">
        <v>22</v>
      </c>
      <c r="T21" s="34">
        <f>+ROUND(C21,2)</f>
        <v>14060.14</v>
      </c>
      <c r="U21" s="19" t="s">
        <v>34</v>
      </c>
      <c r="X21" s="21"/>
    </row>
    <row r="22" spans="1:24" ht="11.45" customHeight="1">
      <c r="A22" s="15"/>
      <c r="B22" s="18"/>
      <c r="C22" s="31"/>
      <c r="D22" s="31"/>
      <c r="E22" s="31"/>
      <c r="F22" s="27"/>
      <c r="J22" s="30"/>
      <c r="S22" s="27"/>
      <c r="T22" s="28"/>
      <c r="U22" s="19"/>
      <c r="X22" s="21"/>
    </row>
    <row r="23" spans="1:24" ht="11.45" customHeight="1">
      <c r="A23" s="15"/>
      <c r="B23" s="18" t="s">
        <v>25</v>
      </c>
      <c r="C23" s="17" t="s">
        <v>28</v>
      </c>
      <c r="T23" s="28"/>
      <c r="U23" s="19"/>
      <c r="X23" s="21"/>
    </row>
    <row r="24" spans="1:24" ht="11.45" customHeight="1">
      <c r="A24" s="15"/>
      <c r="B24" s="18"/>
      <c r="C24" s="210">
        <f>T18</f>
        <v>14060.14</v>
      </c>
      <c r="D24" s="210"/>
      <c r="E24" s="210"/>
      <c r="F24" s="8" t="s">
        <v>29</v>
      </c>
      <c r="G24" s="214">
        <v>2.35</v>
      </c>
      <c r="H24" s="214"/>
      <c r="I24" s="8" t="s">
        <v>29</v>
      </c>
      <c r="J24" s="210">
        <v>0.05</v>
      </c>
      <c r="K24" s="210"/>
      <c r="M24" s="209"/>
      <c r="N24" s="209"/>
      <c r="O24" s="30"/>
      <c r="S24" s="27" t="s">
        <v>22</v>
      </c>
      <c r="T24" s="28">
        <f>+ROUND(C24*G24*J24,2)</f>
        <v>1652.07</v>
      </c>
      <c r="U24" s="19" t="s">
        <v>3</v>
      </c>
      <c r="X24" s="21"/>
    </row>
    <row r="25" spans="1:24" ht="11.45" customHeight="1">
      <c r="A25" s="15"/>
      <c r="B25" s="18"/>
      <c r="C25" s="31"/>
      <c r="D25" s="31"/>
      <c r="E25" s="31"/>
      <c r="G25" s="41"/>
      <c r="H25" s="41"/>
      <c r="J25" s="31"/>
      <c r="K25" s="31"/>
      <c r="O25" s="30"/>
      <c r="S25" s="27"/>
      <c r="T25" s="28"/>
      <c r="U25" s="19"/>
      <c r="X25" s="21"/>
    </row>
    <row r="26" spans="1:24" ht="11.45" customHeight="1">
      <c r="A26" s="15"/>
      <c r="B26" s="18" t="s">
        <v>27</v>
      </c>
      <c r="C26" s="17" t="s">
        <v>31</v>
      </c>
      <c r="I26" s="32"/>
      <c r="M26" s="33"/>
      <c r="N26" s="33"/>
      <c r="O26" s="33"/>
      <c r="T26" s="18"/>
      <c r="U26" s="19"/>
      <c r="X26" s="21"/>
    </row>
    <row r="27" spans="1:24" ht="11.45" customHeight="1">
      <c r="A27" s="15"/>
      <c r="B27" s="18"/>
      <c r="C27" s="210">
        <f>T18</f>
        <v>14060.14</v>
      </c>
      <c r="D27" s="210"/>
      <c r="E27" s="210"/>
      <c r="F27" s="8" t="s">
        <v>29</v>
      </c>
      <c r="G27" s="209">
        <v>30</v>
      </c>
      <c r="H27" s="209"/>
      <c r="I27" s="8" t="s">
        <v>68</v>
      </c>
      <c r="J27" s="215">
        <v>200</v>
      </c>
      <c r="K27" s="215"/>
      <c r="L27" s="8" t="s">
        <v>68</v>
      </c>
      <c r="M27" s="215">
        <v>100</v>
      </c>
      <c r="N27" s="215"/>
      <c r="O27" s="30"/>
      <c r="S27" s="27" t="s">
        <v>22</v>
      </c>
      <c r="T27" s="28">
        <f>+ROUNDUP(C27*G27/J27/M27,2)</f>
        <v>21.1</v>
      </c>
      <c r="U27" s="19" t="s">
        <v>32</v>
      </c>
      <c r="X27" s="21"/>
    </row>
    <row r="28" spans="1:24" ht="11.45" customHeight="1">
      <c r="A28" s="15"/>
      <c r="B28" s="18"/>
      <c r="C28" s="31"/>
      <c r="D28" s="31"/>
      <c r="E28" s="31"/>
      <c r="I28" s="27"/>
      <c r="J28" s="42"/>
      <c r="K28" s="42"/>
      <c r="L28" s="42"/>
      <c r="O28" s="30"/>
      <c r="S28" s="27"/>
      <c r="T28" s="28"/>
      <c r="U28" s="19"/>
      <c r="X28" s="21"/>
    </row>
    <row r="29" spans="1:24" s="77" customFormat="1" ht="11.45" customHeight="1">
      <c r="A29" s="76" t="s">
        <v>216</v>
      </c>
      <c r="C29" s="216">
        <f>T18</f>
        <v>14060.14</v>
      </c>
      <c r="D29" s="216"/>
      <c r="E29" s="216"/>
      <c r="F29" s="8" t="s">
        <v>29</v>
      </c>
      <c r="G29" s="217">
        <f>P8/1000</f>
        <v>0.05</v>
      </c>
      <c r="H29" s="217"/>
      <c r="I29" s="89" t="s">
        <v>70</v>
      </c>
      <c r="J29" s="217">
        <v>2.35</v>
      </c>
      <c r="K29" s="217"/>
      <c r="L29" s="74" t="s">
        <v>71</v>
      </c>
      <c r="S29" s="77" t="s">
        <v>22</v>
      </c>
      <c r="T29" s="28">
        <f>ROUND(C29*G29*J29,2)</f>
        <v>1652.07</v>
      </c>
      <c r="U29" s="85" t="s">
        <v>3</v>
      </c>
      <c r="X29" s="82"/>
    </row>
    <row r="30" spans="1:24" s="77" customFormat="1" ht="11.45" customHeight="1">
      <c r="A30" s="76"/>
      <c r="C30" s="88"/>
      <c r="D30" s="88"/>
      <c r="E30" s="88"/>
      <c r="F30" s="89"/>
      <c r="G30" s="89"/>
      <c r="H30" s="89"/>
      <c r="I30" s="74"/>
      <c r="T30" s="28"/>
      <c r="U30" s="85"/>
      <c r="X30" s="82"/>
    </row>
    <row r="31" spans="1:24" s="77" customFormat="1" ht="11.45" customHeight="1">
      <c r="A31" s="76"/>
      <c r="C31" s="88"/>
      <c r="D31" s="88"/>
      <c r="E31" s="88"/>
      <c r="F31" s="89"/>
      <c r="G31" s="89"/>
      <c r="H31" s="89"/>
      <c r="I31" s="74"/>
      <c r="T31" s="28"/>
      <c r="U31" s="85"/>
      <c r="X31" s="82"/>
    </row>
    <row r="32" spans="1:24" s="77" customFormat="1" ht="11.45" customHeight="1">
      <c r="A32" s="76"/>
      <c r="C32" s="88"/>
      <c r="D32" s="88"/>
      <c r="E32" s="88"/>
      <c r="F32" s="89"/>
      <c r="G32" s="89"/>
      <c r="H32" s="89"/>
      <c r="T32" s="28"/>
      <c r="U32" s="85"/>
      <c r="X32" s="82"/>
    </row>
    <row r="33" spans="1:24" s="77" customFormat="1" ht="11.45" customHeight="1">
      <c r="A33" s="76"/>
      <c r="C33" s="88"/>
      <c r="D33" s="88"/>
      <c r="E33" s="88"/>
      <c r="F33" s="89"/>
      <c r="G33" s="89"/>
      <c r="H33" s="89"/>
      <c r="I33" s="74"/>
      <c r="T33" s="28"/>
      <c r="U33" s="85"/>
      <c r="X33" s="82"/>
    </row>
    <row r="34" spans="1:24" s="77" customFormat="1" ht="11.45" customHeight="1">
      <c r="A34" s="76"/>
      <c r="C34" s="88"/>
      <c r="D34" s="88"/>
      <c r="E34" s="88"/>
      <c r="F34" s="89"/>
      <c r="G34" s="89"/>
      <c r="H34" s="89"/>
      <c r="I34" s="74"/>
      <c r="T34" s="28"/>
      <c r="U34" s="85"/>
      <c r="X34" s="82"/>
    </row>
    <row r="35" spans="1:24" s="77" customFormat="1" ht="11.45" customHeight="1">
      <c r="A35" s="76"/>
      <c r="C35" s="88"/>
      <c r="D35" s="88"/>
      <c r="E35" s="88"/>
      <c r="F35" s="89"/>
      <c r="G35" s="89"/>
      <c r="H35" s="89"/>
      <c r="I35" s="74"/>
      <c r="T35" s="28"/>
      <c r="U35" s="85"/>
      <c r="X35" s="82"/>
    </row>
    <row r="36" spans="1:24" s="77" customFormat="1" ht="11.45" customHeight="1">
      <c r="A36" s="76"/>
      <c r="C36" s="88"/>
      <c r="D36" s="88"/>
      <c r="E36" s="88"/>
      <c r="F36" s="89"/>
      <c r="G36" s="89"/>
      <c r="H36" s="89"/>
      <c r="I36" s="74"/>
      <c r="T36" s="28"/>
      <c r="U36" s="85"/>
      <c r="X36" s="82"/>
    </row>
    <row r="37" spans="1:24" s="77" customFormat="1" ht="11.45" customHeight="1">
      <c r="A37" s="76"/>
      <c r="C37" s="88"/>
      <c r="D37" s="88"/>
      <c r="E37" s="88"/>
      <c r="F37" s="89"/>
      <c r="G37" s="89"/>
      <c r="H37" s="89"/>
      <c r="I37" s="74"/>
      <c r="T37" s="28"/>
      <c r="U37" s="85"/>
      <c r="X37" s="82"/>
    </row>
    <row r="38" spans="1:24" s="77" customFormat="1" ht="11.45" customHeight="1">
      <c r="A38" s="76"/>
      <c r="C38" s="88"/>
      <c r="D38" s="88"/>
      <c r="E38" s="88"/>
      <c r="F38" s="89"/>
      <c r="G38" s="89"/>
      <c r="H38" s="89"/>
      <c r="I38" s="74"/>
      <c r="T38" s="28"/>
      <c r="U38" s="85"/>
      <c r="X38" s="82"/>
    </row>
    <row r="39" spans="1:24" s="77" customFormat="1" ht="11.45" customHeight="1">
      <c r="A39" s="76"/>
      <c r="C39" s="88"/>
      <c r="D39" s="88"/>
      <c r="E39" s="88"/>
      <c r="F39" s="89"/>
      <c r="G39" s="89"/>
      <c r="H39" s="89"/>
      <c r="I39" s="74"/>
      <c r="T39" s="28"/>
      <c r="U39" s="85"/>
      <c r="X39" s="82"/>
    </row>
    <row r="40" spans="1:24" s="77" customFormat="1" ht="11.45" customHeight="1">
      <c r="A40" s="76"/>
      <c r="C40" s="88"/>
      <c r="D40" s="88"/>
      <c r="E40" s="88"/>
      <c r="F40" s="89"/>
      <c r="G40" s="89"/>
      <c r="H40" s="89"/>
      <c r="I40" s="74"/>
      <c r="T40" s="28"/>
      <c r="U40" s="85"/>
      <c r="X40" s="82"/>
    </row>
    <row r="41" spans="1:24" s="77" customFormat="1" ht="11.45" customHeight="1">
      <c r="A41" s="76"/>
      <c r="C41" s="88"/>
      <c r="D41" s="88"/>
      <c r="E41" s="88"/>
      <c r="F41" s="89"/>
      <c r="G41" s="89"/>
      <c r="H41" s="89"/>
      <c r="I41" s="74"/>
      <c r="T41" s="28"/>
      <c r="U41" s="85"/>
      <c r="X41" s="82"/>
    </row>
    <row r="42" spans="1:24" s="77" customFormat="1" ht="11.45" customHeight="1">
      <c r="A42" s="76"/>
      <c r="C42" s="88"/>
      <c r="D42" s="88"/>
      <c r="E42" s="88"/>
      <c r="F42" s="89"/>
      <c r="G42" s="89"/>
      <c r="H42" s="89"/>
      <c r="I42" s="74"/>
      <c r="T42" s="28"/>
      <c r="U42" s="85"/>
      <c r="X42" s="82"/>
    </row>
    <row r="43" spans="1:24" s="77" customFormat="1" ht="11.45" customHeight="1">
      <c r="A43" s="76"/>
      <c r="C43" s="88"/>
      <c r="D43" s="88"/>
      <c r="E43" s="88"/>
      <c r="F43" s="89"/>
      <c r="G43" s="89"/>
      <c r="H43" s="89"/>
      <c r="I43" s="74"/>
      <c r="T43" s="28"/>
      <c r="U43" s="85"/>
      <c r="X43" s="82"/>
    </row>
    <row r="44" spans="1:24" s="77" customFormat="1" ht="11.45" customHeight="1">
      <c r="A44" s="76"/>
      <c r="C44" s="88"/>
      <c r="D44" s="88"/>
      <c r="E44" s="88"/>
      <c r="F44" s="89"/>
      <c r="G44" s="89"/>
      <c r="H44" s="89"/>
      <c r="I44" s="74"/>
      <c r="T44" s="28"/>
      <c r="U44" s="85"/>
      <c r="X44" s="82"/>
    </row>
    <row r="45" spans="1:24" s="77" customFormat="1" ht="11.45" customHeight="1">
      <c r="A45" s="76"/>
      <c r="C45" s="88"/>
      <c r="D45" s="88"/>
      <c r="E45" s="88"/>
      <c r="F45" s="89"/>
      <c r="G45" s="89"/>
      <c r="H45" s="89"/>
      <c r="I45" s="74"/>
      <c r="T45" s="28"/>
      <c r="U45" s="85"/>
      <c r="X45" s="82"/>
    </row>
    <row r="46" spans="1:24" s="77" customFormat="1" ht="11.45" customHeight="1">
      <c r="A46" s="76"/>
      <c r="C46" s="88"/>
      <c r="D46" s="88"/>
      <c r="E46" s="88"/>
      <c r="F46" s="89"/>
      <c r="G46" s="89"/>
      <c r="H46" s="89"/>
      <c r="I46" s="74"/>
      <c r="T46" s="28"/>
      <c r="U46" s="85"/>
      <c r="X46" s="82"/>
    </row>
    <row r="47" spans="1:24" s="77" customFormat="1" ht="11.45" customHeight="1">
      <c r="A47" s="76"/>
      <c r="C47" s="88"/>
      <c r="D47" s="88"/>
      <c r="E47" s="88"/>
      <c r="F47" s="89"/>
      <c r="G47" s="89"/>
      <c r="H47" s="89"/>
      <c r="I47" s="74"/>
      <c r="T47" s="28"/>
      <c r="U47" s="85"/>
      <c r="X47" s="82"/>
    </row>
    <row r="48" spans="1:24" s="77" customFormat="1" ht="11.45" customHeight="1">
      <c r="A48" s="76"/>
      <c r="C48" s="88"/>
      <c r="D48" s="88"/>
      <c r="E48" s="88"/>
      <c r="F48" s="89"/>
      <c r="G48" s="89"/>
      <c r="H48" s="89"/>
      <c r="I48" s="74"/>
      <c r="T48" s="28"/>
      <c r="U48" s="85"/>
      <c r="X48" s="82"/>
    </row>
    <row r="49" spans="1:24" s="77" customFormat="1" ht="11.45" customHeight="1">
      <c r="A49" s="76"/>
      <c r="C49" s="88"/>
      <c r="D49" s="88"/>
      <c r="E49" s="88"/>
      <c r="F49" s="89"/>
      <c r="G49" s="89"/>
      <c r="H49" s="89"/>
      <c r="I49" s="74"/>
      <c r="T49" s="28"/>
      <c r="U49" s="85"/>
      <c r="X49" s="82"/>
    </row>
    <row r="50" spans="1:24" s="77" customFormat="1" ht="11.45" customHeight="1">
      <c r="A50" s="76"/>
      <c r="C50" s="88"/>
      <c r="D50" s="88"/>
      <c r="E50" s="88"/>
      <c r="F50" s="89"/>
      <c r="G50" s="89"/>
      <c r="H50" s="89"/>
      <c r="I50" s="74"/>
      <c r="T50" s="28"/>
      <c r="U50" s="85"/>
      <c r="X50" s="82"/>
    </row>
    <row r="51" spans="1:24" s="77" customFormat="1" ht="11.45" customHeight="1">
      <c r="A51" s="76"/>
      <c r="C51" s="88"/>
      <c r="D51" s="88"/>
      <c r="E51" s="88"/>
      <c r="F51" s="89"/>
      <c r="G51" s="89"/>
      <c r="H51" s="89"/>
      <c r="I51" s="74"/>
      <c r="T51" s="28"/>
      <c r="U51" s="85"/>
      <c r="X51" s="82"/>
    </row>
    <row r="52" spans="1:24" s="77" customFormat="1" ht="11.45" customHeight="1">
      <c r="A52" s="76"/>
      <c r="C52" s="88"/>
      <c r="D52" s="88"/>
      <c r="E52" s="88"/>
      <c r="F52" s="89"/>
      <c r="G52" s="89"/>
      <c r="H52" s="89"/>
      <c r="I52" s="74"/>
      <c r="T52" s="28"/>
      <c r="U52" s="85"/>
      <c r="X52" s="82"/>
    </row>
    <row r="53" spans="1:24" s="77" customFormat="1" ht="11.45" customHeight="1">
      <c r="A53" s="76"/>
      <c r="C53" s="88"/>
      <c r="D53" s="88"/>
      <c r="E53" s="88"/>
      <c r="F53" s="89"/>
      <c r="G53" s="89"/>
      <c r="H53" s="89"/>
      <c r="I53" s="74"/>
      <c r="T53" s="28"/>
      <c r="U53" s="85"/>
      <c r="X53" s="82"/>
    </row>
    <row r="54" spans="1:24" s="77" customFormat="1" ht="11.45" customHeight="1">
      <c r="A54" s="76"/>
      <c r="C54" s="88"/>
      <c r="D54" s="88"/>
      <c r="E54" s="88"/>
      <c r="F54" s="89"/>
      <c r="G54" s="89"/>
      <c r="H54" s="89"/>
      <c r="I54" s="74"/>
      <c r="T54" s="28"/>
      <c r="U54" s="85"/>
      <c r="X54" s="82"/>
    </row>
    <row r="55" spans="1:24" s="77" customFormat="1" ht="11.45" customHeight="1">
      <c r="A55" s="76"/>
      <c r="C55" s="88"/>
      <c r="D55" s="88"/>
      <c r="E55" s="88"/>
      <c r="F55" s="89"/>
      <c r="G55" s="89"/>
      <c r="H55" s="89"/>
      <c r="I55" s="74"/>
      <c r="T55" s="28"/>
      <c r="U55" s="85"/>
      <c r="X55" s="82"/>
    </row>
    <row r="56" spans="1:24" s="77" customFormat="1" ht="11.45" customHeight="1">
      <c r="A56" s="76"/>
      <c r="C56" s="88"/>
      <c r="D56" s="88"/>
      <c r="E56" s="88"/>
      <c r="F56" s="89"/>
      <c r="G56" s="89"/>
      <c r="H56" s="89"/>
      <c r="I56" s="74"/>
      <c r="T56" s="28"/>
      <c r="U56" s="85"/>
      <c r="X56" s="82"/>
    </row>
    <row r="57" spans="1:24" s="77" customFormat="1" ht="11.45" customHeight="1">
      <c r="A57" s="76"/>
      <c r="C57" s="88"/>
      <c r="D57" s="88"/>
      <c r="E57" s="88"/>
      <c r="F57" s="89"/>
      <c r="G57" s="89"/>
      <c r="H57" s="89"/>
      <c r="I57" s="74"/>
      <c r="T57" s="28"/>
      <c r="U57" s="85"/>
      <c r="X57" s="82"/>
    </row>
    <row r="58" spans="1:24" s="77" customFormat="1" ht="11.45" customHeight="1">
      <c r="A58" s="76"/>
      <c r="C58" s="88"/>
      <c r="D58" s="88"/>
      <c r="E58" s="88"/>
      <c r="F58" s="89"/>
      <c r="G58" s="89"/>
      <c r="H58" s="89"/>
      <c r="I58" s="74"/>
      <c r="T58" s="28"/>
      <c r="U58" s="85"/>
      <c r="X58" s="82"/>
    </row>
    <row r="59" spans="1:24" s="77" customFormat="1" ht="11.45" customHeight="1">
      <c r="A59" s="83"/>
      <c r="B59" s="78"/>
      <c r="C59" s="80"/>
      <c r="D59" s="78"/>
      <c r="E59" s="78"/>
      <c r="F59" s="90"/>
      <c r="G59" s="78"/>
      <c r="H59" s="78"/>
      <c r="I59" s="90"/>
      <c r="J59" s="78"/>
      <c r="K59" s="78"/>
      <c r="L59" s="79"/>
      <c r="M59" s="78"/>
      <c r="N59" s="78"/>
      <c r="O59" s="78"/>
      <c r="P59" s="78"/>
      <c r="Q59" s="78"/>
      <c r="R59" s="78"/>
      <c r="S59" s="78"/>
      <c r="T59" s="84"/>
      <c r="U59" s="73"/>
      <c r="V59" s="78"/>
      <c r="W59" s="78"/>
      <c r="X59" s="81"/>
    </row>
  </sheetData>
  <mergeCells count="19">
    <mergeCell ref="C29:E29"/>
    <mergeCell ref="J29:K29"/>
    <mergeCell ref="G29:H29"/>
    <mergeCell ref="C27:E27"/>
    <mergeCell ref="G27:H27"/>
    <mergeCell ref="J27:K27"/>
    <mergeCell ref="M27:N27"/>
    <mergeCell ref="C24:E24"/>
    <mergeCell ref="G24:H24"/>
    <mergeCell ref="J24:K24"/>
    <mergeCell ref="M24:N24"/>
    <mergeCell ref="C18:E18"/>
    <mergeCell ref="C21:E21"/>
    <mergeCell ref="G21:H21"/>
    <mergeCell ref="V3:X3"/>
    <mergeCell ref="P7:Q7"/>
    <mergeCell ref="P8:Q9"/>
    <mergeCell ref="P10:Q11"/>
    <mergeCell ref="P12:Q13"/>
  </mergeCells>
  <phoneticPr fontId="12" type="noConversion"/>
  <printOptions horizontalCentered="1"/>
  <pageMargins left="0.39370078740157483" right="0.39370078740157483" top="0.78740157480314965" bottom="0.59055118110236227" header="0.47244094488188981" footer="0.51181102362204722"/>
  <pageSetup paperSize="9" scale="9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workbookViewId="0"/>
  </sheetViews>
  <sheetFormatPr defaultColWidth="2.5703125" defaultRowHeight="11.25"/>
  <cols>
    <col min="1" max="1" width="16.140625" style="1" customWidth="1"/>
    <col min="2" max="19" width="3.5703125" style="1" customWidth="1"/>
    <col min="20" max="20" width="10.7109375" style="1" customWidth="1"/>
    <col min="21" max="21" width="4.7109375" style="1" customWidth="1"/>
    <col min="22" max="24" width="2.85546875" style="1" customWidth="1"/>
    <col min="25" max="16384" width="2.5703125" style="1"/>
  </cols>
  <sheetData>
    <row r="1" spans="1:24" ht="18" customHeight="1">
      <c r="A1" s="7" t="s">
        <v>144</v>
      </c>
    </row>
    <row r="2" spans="1:24" ht="18" customHeight="1">
      <c r="A2" s="101" t="s">
        <v>13</v>
      </c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1" t="s">
        <v>0</v>
      </c>
      <c r="U2" s="101" t="s">
        <v>15</v>
      </c>
      <c r="V2" s="102" t="s">
        <v>16</v>
      </c>
      <c r="W2" s="102"/>
      <c r="X2" s="102"/>
    </row>
    <row r="3" spans="1:24" ht="18" customHeight="1">
      <c r="A3" s="43"/>
      <c r="B3" s="44"/>
      <c r="C3" s="45"/>
      <c r="T3" s="105"/>
      <c r="U3" s="46"/>
      <c r="V3" s="222"/>
      <c r="W3" s="221"/>
      <c r="X3" s="223"/>
    </row>
    <row r="4" spans="1:24" ht="18" customHeight="1">
      <c r="A4" s="43" t="s">
        <v>119</v>
      </c>
      <c r="B4" s="105"/>
      <c r="F4" s="45" t="s">
        <v>120</v>
      </c>
      <c r="T4" s="105"/>
      <c r="U4" s="46"/>
      <c r="X4" s="106"/>
    </row>
    <row r="5" spans="1:24" ht="18" customHeight="1">
      <c r="A5" s="43" t="s">
        <v>125</v>
      </c>
      <c r="B5" s="105"/>
      <c r="F5" s="45" t="s">
        <v>18</v>
      </c>
      <c r="T5" s="105"/>
      <c r="U5" s="46"/>
      <c r="X5" s="106"/>
    </row>
    <row r="6" spans="1:24" ht="18" customHeight="1">
      <c r="A6" s="43"/>
      <c r="B6" s="105"/>
      <c r="T6" s="105"/>
      <c r="U6" s="46"/>
      <c r="X6" s="106"/>
    </row>
    <row r="7" spans="1:24" ht="18" customHeight="1">
      <c r="A7" s="43"/>
      <c r="B7" s="105"/>
      <c r="D7" s="47"/>
      <c r="E7" s="47"/>
      <c r="F7" s="47"/>
      <c r="G7" s="47"/>
      <c r="H7" s="47"/>
      <c r="I7" s="47"/>
      <c r="J7" s="47"/>
      <c r="K7" s="47"/>
      <c r="O7" s="221">
        <v>70</v>
      </c>
      <c r="P7" s="221"/>
      <c r="T7" s="105"/>
      <c r="U7" s="46"/>
      <c r="X7" s="106"/>
    </row>
    <row r="8" spans="1:24" ht="18" customHeight="1">
      <c r="A8" s="43"/>
      <c r="B8" s="105"/>
      <c r="D8" s="47"/>
      <c r="E8" s="47"/>
      <c r="F8" s="47"/>
      <c r="G8" s="47"/>
      <c r="H8" s="47"/>
      <c r="I8" s="47"/>
      <c r="J8" s="47"/>
      <c r="K8" s="47"/>
      <c r="O8" s="221"/>
      <c r="P8" s="221"/>
      <c r="T8" s="105"/>
      <c r="U8" s="46"/>
      <c r="X8" s="106"/>
    </row>
    <row r="9" spans="1:24" ht="18" customHeight="1">
      <c r="A9" s="43"/>
      <c r="B9" s="105"/>
      <c r="D9" s="48"/>
      <c r="E9" s="48"/>
      <c r="F9" s="48"/>
      <c r="G9" s="48"/>
      <c r="H9" s="48"/>
      <c r="I9" s="48"/>
      <c r="J9" s="48"/>
      <c r="K9" s="48"/>
      <c r="O9" s="221">
        <v>200</v>
      </c>
      <c r="P9" s="221"/>
      <c r="T9" s="105"/>
      <c r="U9" s="46"/>
      <c r="X9" s="106"/>
    </row>
    <row r="10" spans="1:24" ht="18" customHeight="1">
      <c r="A10" s="43"/>
      <c r="B10" s="105"/>
      <c r="D10" s="48"/>
      <c r="E10" s="48"/>
      <c r="F10" s="48"/>
      <c r="G10" s="48"/>
      <c r="H10" s="48"/>
      <c r="I10" s="48"/>
      <c r="J10" s="48"/>
      <c r="K10" s="48"/>
      <c r="O10" s="221"/>
      <c r="P10" s="221"/>
      <c r="T10" s="105"/>
      <c r="U10" s="46"/>
      <c r="X10" s="106"/>
    </row>
    <row r="11" spans="1:24" ht="18" customHeight="1">
      <c r="A11" s="43"/>
      <c r="B11" s="105"/>
      <c r="T11" s="105"/>
      <c r="U11" s="46"/>
      <c r="X11" s="106"/>
    </row>
    <row r="12" spans="1:24" ht="18" customHeight="1">
      <c r="A12" s="43"/>
      <c r="B12" s="105"/>
      <c r="J12" s="45"/>
      <c r="T12" s="105"/>
      <c r="U12" s="46"/>
      <c r="X12" s="106"/>
    </row>
    <row r="13" spans="1:24" ht="18" customHeight="1">
      <c r="A13" s="43"/>
      <c r="B13" s="105"/>
      <c r="T13" s="105"/>
      <c r="U13" s="46"/>
      <c r="X13" s="106"/>
    </row>
    <row r="14" spans="1:24" ht="18" customHeight="1">
      <c r="A14" s="43"/>
      <c r="B14" s="105"/>
      <c r="T14" s="105"/>
      <c r="U14" s="46"/>
      <c r="X14" s="106"/>
    </row>
    <row r="15" spans="1:24" s="8" customFormat="1" ht="15" customHeight="1">
      <c r="A15" s="26" t="s">
        <v>20</v>
      </c>
      <c r="C15" s="210">
        <f>[1]토공집계!$G$18</f>
        <v>4</v>
      </c>
      <c r="D15" s="210"/>
      <c r="E15" s="210"/>
      <c r="F15" s="74" t="s">
        <v>21</v>
      </c>
      <c r="S15" s="27" t="s">
        <v>22</v>
      </c>
      <c r="T15" s="28">
        <f>C15</f>
        <v>4</v>
      </c>
      <c r="U15" s="19" t="s">
        <v>1</v>
      </c>
      <c r="X15" s="21"/>
    </row>
    <row r="16" spans="1:24" ht="15" customHeight="1">
      <c r="A16" s="49"/>
      <c r="B16" s="105"/>
      <c r="T16" s="50"/>
      <c r="U16" s="46"/>
      <c r="X16" s="106"/>
    </row>
    <row r="17" spans="1:35" ht="15" customHeight="1">
      <c r="A17" s="72" t="s">
        <v>110</v>
      </c>
      <c r="B17" s="105"/>
      <c r="C17" s="211">
        <f>[1]토공집계!$G$19</f>
        <v>0.28000000000000003</v>
      </c>
      <c r="D17" s="211"/>
      <c r="E17" s="211"/>
      <c r="F17" s="74" t="s">
        <v>21</v>
      </c>
      <c r="G17" s="91"/>
      <c r="H17" s="91"/>
      <c r="I17" s="91"/>
      <c r="K17" s="91"/>
      <c r="L17" s="218"/>
      <c r="M17" s="218"/>
      <c r="N17" s="86"/>
      <c r="O17" s="86"/>
      <c r="P17" s="91"/>
      <c r="S17" s="75" t="s">
        <v>22</v>
      </c>
      <c r="T17" s="29">
        <f>+ROUND(C17,2)</f>
        <v>0.28000000000000003</v>
      </c>
      <c r="U17" s="85" t="s">
        <v>33</v>
      </c>
      <c r="X17" s="106"/>
    </row>
    <row r="18" spans="1:35" s="5" customFormat="1" ht="15" customHeight="1">
      <c r="A18" s="51"/>
      <c r="B18" s="18"/>
      <c r="C18" s="8"/>
      <c r="D18" s="8"/>
      <c r="E18" s="8"/>
      <c r="F18" s="8"/>
      <c r="G18" s="8"/>
      <c r="H18" s="8"/>
      <c r="I18" s="8"/>
      <c r="R18" s="8"/>
      <c r="S18" s="8"/>
      <c r="T18" s="28"/>
      <c r="U18" s="19"/>
      <c r="V18" s="8"/>
      <c r="W18" s="8"/>
      <c r="X18" s="21"/>
    </row>
    <row r="19" spans="1:35" s="5" customFormat="1" ht="15" customHeight="1">
      <c r="A19" s="52" t="s">
        <v>38</v>
      </c>
      <c r="B19" s="36" t="s">
        <v>23</v>
      </c>
      <c r="C19" s="37" t="s">
        <v>121</v>
      </c>
      <c r="D19" s="53"/>
      <c r="E19" s="53"/>
      <c r="F19" s="54"/>
      <c r="G19" s="30"/>
      <c r="H19" s="30"/>
      <c r="I19" s="54"/>
      <c r="J19" s="55"/>
      <c r="L19" s="56"/>
      <c r="M19" s="56"/>
      <c r="N19" s="56"/>
      <c r="P19" s="38"/>
      <c r="S19" s="54"/>
      <c r="T19" s="28"/>
      <c r="U19" s="40"/>
      <c r="X19" s="39"/>
    </row>
    <row r="20" spans="1:35" s="5" customFormat="1" ht="15" customHeight="1">
      <c r="A20" s="35"/>
      <c r="B20" s="36"/>
      <c r="C20" s="219">
        <f>[1]토공집계!$G$20</f>
        <v>4</v>
      </c>
      <c r="D20" s="219"/>
      <c r="E20" s="219"/>
      <c r="F20" s="5" t="s">
        <v>70</v>
      </c>
      <c r="G20" s="220">
        <f>O7/1000</f>
        <v>7.0000000000000007E-2</v>
      </c>
      <c r="H20" s="220"/>
      <c r="I20" s="62" t="s">
        <v>56</v>
      </c>
      <c r="J20" s="224">
        <v>2</v>
      </c>
      <c r="K20" s="224"/>
      <c r="L20" s="63" t="s">
        <v>58</v>
      </c>
      <c r="M20" s="62"/>
      <c r="S20" s="5" t="s">
        <v>22</v>
      </c>
      <c r="T20" s="28">
        <f>C20*G20*J20</f>
        <v>0.56000000000000005</v>
      </c>
      <c r="U20" s="85" t="s">
        <v>129</v>
      </c>
      <c r="X20" s="39"/>
    </row>
    <row r="21" spans="1:35" s="5" customFormat="1" ht="15" customHeight="1">
      <c r="A21" s="35"/>
      <c r="B21" s="36"/>
      <c r="C21" s="219">
        <f>C20</f>
        <v>4</v>
      </c>
      <c r="D21" s="219"/>
      <c r="E21" s="219"/>
      <c r="F21" s="5" t="s">
        <v>70</v>
      </c>
      <c r="G21" s="220">
        <f>G20</f>
        <v>7.0000000000000007E-2</v>
      </c>
      <c r="H21" s="220"/>
      <c r="I21" s="62"/>
      <c r="J21" s="224"/>
      <c r="K21" s="224"/>
      <c r="L21" s="63"/>
      <c r="M21" s="62"/>
      <c r="S21" s="5" t="s">
        <v>22</v>
      </c>
      <c r="T21" s="28">
        <f>C21*G21</f>
        <v>0.28000000000000003</v>
      </c>
      <c r="U21" s="85" t="s">
        <v>33</v>
      </c>
      <c r="X21" s="39"/>
    </row>
    <row r="22" spans="1:35" s="5" customFormat="1" ht="15" customHeight="1">
      <c r="A22" s="35"/>
      <c r="B22" s="36" t="s">
        <v>24</v>
      </c>
      <c r="C22" s="37" t="s">
        <v>18</v>
      </c>
      <c r="F22" s="74" t="s">
        <v>21</v>
      </c>
      <c r="G22" s="38"/>
      <c r="H22" s="38"/>
      <c r="I22" s="38"/>
      <c r="J22" s="38"/>
      <c r="K22" s="38"/>
      <c r="L22" s="38"/>
      <c r="T22" s="28"/>
      <c r="U22" s="40"/>
      <c r="X22" s="39"/>
    </row>
    <row r="23" spans="1:35" s="8" customFormat="1" ht="15" customHeight="1">
      <c r="A23" s="15"/>
      <c r="B23" s="18"/>
      <c r="C23" s="210">
        <f>[1]토공집계!$G$21</f>
        <v>0.4</v>
      </c>
      <c r="D23" s="210"/>
      <c r="E23" s="210"/>
      <c r="F23" s="5"/>
      <c r="G23" s="57"/>
      <c r="H23" s="57"/>
      <c r="I23" s="33"/>
      <c r="S23" s="27" t="s">
        <v>22</v>
      </c>
      <c r="T23" s="28">
        <f>C23</f>
        <v>0.4</v>
      </c>
      <c r="U23" s="19" t="s">
        <v>33</v>
      </c>
      <c r="X23" s="21"/>
      <c r="Z23" s="226">
        <v>60</v>
      </c>
      <c r="AA23" s="226"/>
      <c r="AB23" s="226"/>
      <c r="AC23" s="226"/>
      <c r="AD23" s="226"/>
      <c r="AE23" s="226">
        <v>40</v>
      </c>
      <c r="AF23" s="226"/>
      <c r="AG23" s="226"/>
      <c r="AH23" s="226"/>
      <c r="AI23" s="226"/>
    </row>
    <row r="24" spans="1:35" s="5" customFormat="1" ht="15" customHeight="1">
      <c r="A24" s="35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S24" s="54"/>
      <c r="T24" s="28"/>
      <c r="U24" s="40"/>
      <c r="X24" s="39"/>
    </row>
    <row r="25" spans="1:35" s="5" customFormat="1" ht="15" customHeight="1">
      <c r="A25" s="35"/>
      <c r="B25" s="36" t="s">
        <v>25</v>
      </c>
      <c r="C25" s="37" t="s">
        <v>112</v>
      </c>
      <c r="D25" s="53"/>
      <c r="E25" s="30"/>
      <c r="G25" s="30"/>
      <c r="I25" s="54"/>
      <c r="J25" s="55"/>
      <c r="K25" s="55"/>
      <c r="S25" s="54"/>
      <c r="T25" s="28"/>
      <c r="U25" s="40"/>
      <c r="X25" s="39"/>
    </row>
    <row r="26" spans="1:35" s="5" customFormat="1" ht="15" customHeight="1">
      <c r="A26" s="35"/>
      <c r="B26" s="227">
        <f>C20</f>
        <v>4</v>
      </c>
      <c r="C26" s="219"/>
      <c r="D26" s="219"/>
      <c r="E26" s="219"/>
      <c r="F26" s="5" t="s">
        <v>70</v>
      </c>
      <c r="G26" s="220">
        <f>G20</f>
        <v>7.0000000000000007E-2</v>
      </c>
      <c r="H26" s="220"/>
      <c r="I26" s="54"/>
      <c r="J26" s="55"/>
      <c r="K26" s="55"/>
      <c r="S26" s="5" t="s">
        <v>22</v>
      </c>
      <c r="T26" s="28">
        <f>B26*G26</f>
        <v>0.28000000000000003</v>
      </c>
      <c r="U26" s="19" t="s">
        <v>33</v>
      </c>
      <c r="X26" s="39"/>
    </row>
    <row r="27" spans="1:35" ht="18" customHeight="1">
      <c r="A27" s="58"/>
      <c r="B27" s="105"/>
      <c r="S27" s="59"/>
      <c r="U27" s="46"/>
      <c r="X27" s="106"/>
    </row>
    <row r="28" spans="1:35" ht="18" customHeight="1">
      <c r="A28" s="60" t="s">
        <v>57</v>
      </c>
      <c r="B28" s="61"/>
      <c r="C28" s="225">
        <f>T17</f>
        <v>0.28000000000000003</v>
      </c>
      <c r="D28" s="225"/>
      <c r="E28" s="225"/>
      <c r="F28" s="62" t="s">
        <v>56</v>
      </c>
      <c r="G28" s="224">
        <v>2.35</v>
      </c>
      <c r="H28" s="224"/>
      <c r="I28" s="63" t="s">
        <v>58</v>
      </c>
      <c r="J28" s="62"/>
      <c r="S28" s="64" t="s">
        <v>22</v>
      </c>
      <c r="T28" s="28">
        <f>C28*G28</f>
        <v>0.65800000000000014</v>
      </c>
      <c r="U28" s="65" t="s">
        <v>41</v>
      </c>
      <c r="X28" s="106"/>
    </row>
    <row r="29" spans="1:35" ht="18" customHeight="1">
      <c r="A29" s="60"/>
      <c r="B29" s="61"/>
      <c r="C29" s="103"/>
      <c r="D29" s="103"/>
      <c r="E29" s="103"/>
      <c r="F29" s="62"/>
      <c r="G29" s="104"/>
      <c r="H29" s="104"/>
      <c r="I29" s="63"/>
      <c r="J29" s="62"/>
      <c r="S29" s="64"/>
      <c r="T29" s="66"/>
      <c r="U29" s="65"/>
      <c r="X29" s="106"/>
    </row>
    <row r="30" spans="1:35" ht="18" customHeight="1">
      <c r="A30" s="60"/>
      <c r="B30" s="61"/>
      <c r="C30" s="103"/>
      <c r="D30" s="103"/>
      <c r="E30" s="103"/>
      <c r="F30" s="62"/>
      <c r="G30" s="104"/>
      <c r="H30" s="104"/>
      <c r="I30" s="63"/>
      <c r="J30" s="62"/>
      <c r="S30" s="64"/>
      <c r="T30" s="66"/>
      <c r="U30" s="65"/>
      <c r="X30" s="106"/>
    </row>
    <row r="31" spans="1:35" ht="18" customHeight="1">
      <c r="A31" s="60"/>
      <c r="B31" s="61"/>
      <c r="C31" s="103"/>
      <c r="D31" s="103"/>
      <c r="E31" s="103"/>
      <c r="F31" s="62"/>
      <c r="G31" s="104"/>
      <c r="H31" s="104"/>
      <c r="I31" s="63"/>
      <c r="J31" s="62"/>
      <c r="S31" s="64"/>
      <c r="T31" s="66"/>
      <c r="U31" s="65"/>
      <c r="X31" s="106"/>
    </row>
    <row r="32" spans="1:35" ht="18" customHeight="1">
      <c r="A32" s="60"/>
      <c r="B32" s="61"/>
      <c r="C32" s="103"/>
      <c r="D32" s="103"/>
      <c r="E32" s="103"/>
      <c r="F32" s="62"/>
      <c r="G32" s="104"/>
      <c r="H32" s="104"/>
      <c r="I32" s="63"/>
      <c r="J32" s="62"/>
      <c r="S32" s="64"/>
      <c r="T32" s="66"/>
      <c r="U32" s="65"/>
      <c r="X32" s="106"/>
    </row>
    <row r="33" spans="1:24" ht="18" customHeight="1">
      <c r="A33" s="60"/>
      <c r="B33" s="61"/>
      <c r="C33" s="103"/>
      <c r="D33" s="103"/>
      <c r="E33" s="103"/>
      <c r="F33" s="62"/>
      <c r="G33" s="104"/>
      <c r="H33" s="104"/>
      <c r="I33" s="63"/>
      <c r="J33" s="62"/>
      <c r="S33" s="64"/>
      <c r="T33" s="66"/>
      <c r="U33" s="65"/>
      <c r="X33" s="106"/>
    </row>
    <row r="34" spans="1:24" ht="18" customHeight="1">
      <c r="A34" s="60"/>
      <c r="B34" s="61"/>
      <c r="C34" s="103"/>
      <c r="D34" s="103"/>
      <c r="E34" s="103"/>
      <c r="F34" s="62"/>
      <c r="G34" s="104"/>
      <c r="H34" s="104"/>
      <c r="I34" s="63"/>
      <c r="J34" s="62"/>
      <c r="S34" s="64"/>
      <c r="T34" s="66"/>
      <c r="U34" s="65"/>
      <c r="X34" s="106"/>
    </row>
    <row r="35" spans="1:24" ht="18" customHeight="1">
      <c r="A35" s="60"/>
      <c r="B35" s="61"/>
      <c r="C35" s="103"/>
      <c r="D35" s="103"/>
      <c r="E35" s="103"/>
      <c r="F35" s="62"/>
      <c r="G35" s="104"/>
      <c r="H35" s="104"/>
      <c r="I35" s="63"/>
      <c r="J35" s="62"/>
      <c r="S35" s="64"/>
      <c r="T35" s="66"/>
      <c r="U35" s="65"/>
      <c r="X35" s="106"/>
    </row>
    <row r="36" spans="1:24" ht="18" customHeight="1">
      <c r="A36" s="60"/>
      <c r="B36" s="61"/>
      <c r="C36" s="103"/>
      <c r="D36" s="103"/>
      <c r="E36" s="103"/>
      <c r="F36" s="62"/>
      <c r="G36" s="104"/>
      <c r="H36" s="104"/>
      <c r="I36" s="63"/>
      <c r="J36" s="62"/>
      <c r="S36" s="64"/>
      <c r="T36" s="66"/>
      <c r="U36" s="65"/>
      <c r="X36" s="106"/>
    </row>
    <row r="37" spans="1:24" ht="18" customHeight="1">
      <c r="A37" s="60"/>
      <c r="B37" s="61"/>
      <c r="C37" s="103"/>
      <c r="D37" s="103"/>
      <c r="E37" s="103"/>
      <c r="F37" s="62"/>
      <c r="G37" s="104"/>
      <c r="H37" s="104"/>
      <c r="I37" s="63"/>
      <c r="J37" s="62"/>
      <c r="S37" s="64"/>
      <c r="T37" s="66"/>
      <c r="U37" s="65"/>
      <c r="X37" s="106"/>
    </row>
    <row r="38" spans="1:24" ht="18" customHeight="1">
      <c r="A38" s="60"/>
      <c r="B38" s="61"/>
      <c r="C38" s="103"/>
      <c r="D38" s="103"/>
      <c r="E38" s="103"/>
      <c r="F38" s="62"/>
      <c r="G38" s="104"/>
      <c r="H38" s="104"/>
      <c r="I38" s="63"/>
      <c r="J38" s="62"/>
      <c r="S38" s="64"/>
      <c r="T38" s="66"/>
      <c r="U38" s="65"/>
      <c r="X38" s="106"/>
    </row>
    <row r="39" spans="1:24" ht="18" customHeight="1">
      <c r="A39" s="67"/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70"/>
      <c r="V39" s="69"/>
      <c r="W39" s="69"/>
      <c r="X39" s="71"/>
    </row>
  </sheetData>
  <mergeCells count="19">
    <mergeCell ref="C28:E28"/>
    <mergeCell ref="G28:H28"/>
    <mergeCell ref="C23:E23"/>
    <mergeCell ref="Z23:AD23"/>
    <mergeCell ref="AE23:AI23"/>
    <mergeCell ref="B26:E26"/>
    <mergeCell ref="G26:H26"/>
    <mergeCell ref="C21:E21"/>
    <mergeCell ref="G21:H21"/>
    <mergeCell ref="J21:K21"/>
    <mergeCell ref="C15:E15"/>
    <mergeCell ref="C17:E17"/>
    <mergeCell ref="L17:M17"/>
    <mergeCell ref="C20:E20"/>
    <mergeCell ref="G20:H20"/>
    <mergeCell ref="O7:P8"/>
    <mergeCell ref="V3:X3"/>
    <mergeCell ref="O9:P10"/>
    <mergeCell ref="J20:K20"/>
  </mergeCells>
  <phoneticPr fontId="12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ColWidth="2.5703125" defaultRowHeight="11.25"/>
  <cols>
    <col min="1" max="1" width="16.140625" style="1" customWidth="1"/>
    <col min="2" max="19" width="3.5703125" style="1" customWidth="1"/>
    <col min="20" max="20" width="10.7109375" style="1" customWidth="1"/>
    <col min="21" max="21" width="4.7109375" style="1" customWidth="1"/>
    <col min="22" max="24" width="2.85546875" style="1" customWidth="1"/>
    <col min="25" max="16384" width="2.5703125" style="1"/>
  </cols>
  <sheetData>
    <row r="1" spans="1:24" ht="18" customHeight="1">
      <c r="A1" s="7" t="s">
        <v>151</v>
      </c>
    </row>
    <row r="2" spans="1:24" ht="18" customHeight="1">
      <c r="A2" s="101" t="s">
        <v>13</v>
      </c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1" t="s">
        <v>0</v>
      </c>
      <c r="U2" s="101" t="s">
        <v>15</v>
      </c>
      <c r="V2" s="102" t="s">
        <v>16</v>
      </c>
      <c r="W2" s="102"/>
      <c r="X2" s="102"/>
    </row>
    <row r="3" spans="1:24" ht="18" customHeight="1">
      <c r="A3" s="43"/>
      <c r="B3" s="44"/>
      <c r="C3" s="45"/>
      <c r="T3" s="105"/>
      <c r="U3" s="46"/>
      <c r="V3" s="222"/>
      <c r="W3" s="221"/>
      <c r="X3" s="223"/>
    </row>
    <row r="4" spans="1:24" ht="18" customHeight="1">
      <c r="A4" s="43" t="s">
        <v>152</v>
      </c>
      <c r="B4" s="105"/>
      <c r="F4" s="45" t="s">
        <v>150</v>
      </c>
      <c r="T4" s="105"/>
      <c r="U4" s="46"/>
      <c r="X4" s="106"/>
    </row>
    <row r="5" spans="1:24" ht="18" customHeight="1">
      <c r="A5" s="43" t="s">
        <v>153</v>
      </c>
      <c r="B5" s="105"/>
      <c r="F5" s="45" t="s">
        <v>148</v>
      </c>
      <c r="T5" s="105"/>
      <c r="U5" s="46"/>
      <c r="X5" s="106"/>
    </row>
    <row r="6" spans="1:24" ht="18" customHeight="1">
      <c r="A6" s="43"/>
      <c r="B6" s="105"/>
      <c r="F6" s="45" t="s">
        <v>149</v>
      </c>
      <c r="T6" s="105"/>
      <c r="U6" s="46"/>
      <c r="X6" s="106"/>
    </row>
    <row r="7" spans="1:24" ht="18" customHeight="1">
      <c r="A7" s="43"/>
      <c r="B7" s="105"/>
      <c r="D7" s="47"/>
      <c r="E7" s="47"/>
      <c r="F7" s="47"/>
      <c r="G7" s="47"/>
      <c r="H7" s="47"/>
      <c r="I7" s="47"/>
      <c r="J7" s="47"/>
      <c r="K7" s="47"/>
      <c r="O7" s="221">
        <v>60</v>
      </c>
      <c r="P7" s="221"/>
      <c r="T7" s="105"/>
      <c r="U7" s="46"/>
      <c r="X7" s="106"/>
    </row>
    <row r="8" spans="1:24" ht="18" customHeight="1">
      <c r="A8" s="43"/>
      <c r="B8" s="105"/>
      <c r="D8" s="47"/>
      <c r="E8" s="47"/>
      <c r="F8" s="47"/>
      <c r="G8" s="47"/>
      <c r="H8" s="47"/>
      <c r="I8" s="47"/>
      <c r="J8" s="47"/>
      <c r="K8" s="47"/>
      <c r="O8" s="221"/>
      <c r="P8" s="221"/>
      <c r="T8" s="105"/>
      <c r="U8" s="46"/>
      <c r="X8" s="106"/>
    </row>
    <row r="9" spans="1:24" ht="18" customHeight="1">
      <c r="A9" s="43"/>
      <c r="B9" s="105"/>
      <c r="D9" s="48"/>
      <c r="E9" s="48"/>
      <c r="F9" s="48"/>
      <c r="G9" s="48"/>
      <c r="H9" s="48"/>
      <c r="I9" s="48"/>
      <c r="J9" s="48"/>
      <c r="K9" s="48"/>
      <c r="O9" s="221">
        <v>40</v>
      </c>
      <c r="P9" s="221"/>
      <c r="T9" s="105"/>
      <c r="U9" s="46"/>
      <c r="X9" s="106"/>
    </row>
    <row r="10" spans="1:24" ht="18" customHeight="1">
      <c r="A10" s="43"/>
      <c r="B10" s="105"/>
      <c r="D10" s="48"/>
      <c r="E10" s="48"/>
      <c r="F10" s="48"/>
      <c r="G10" s="48"/>
      <c r="H10" s="48"/>
      <c r="I10" s="48"/>
      <c r="J10" s="48"/>
      <c r="K10" s="48"/>
      <c r="O10" s="221"/>
      <c r="P10" s="221"/>
      <c r="T10" s="105"/>
      <c r="U10" s="46"/>
      <c r="X10" s="106"/>
    </row>
    <row r="11" spans="1:24" ht="18" customHeight="1">
      <c r="A11" s="43"/>
      <c r="B11" s="105"/>
      <c r="D11" s="24"/>
      <c r="E11" s="24"/>
      <c r="F11" s="24"/>
      <c r="G11" s="24"/>
      <c r="H11" s="24"/>
      <c r="I11" s="24"/>
      <c r="J11" s="24"/>
      <c r="K11" s="24"/>
      <c r="O11" s="221">
        <v>100</v>
      </c>
      <c r="P11" s="221"/>
      <c r="T11" s="105"/>
      <c r="U11" s="46"/>
      <c r="X11" s="106"/>
    </row>
    <row r="12" spans="1:24" ht="18" customHeight="1">
      <c r="A12" s="43"/>
      <c r="B12" s="105"/>
      <c r="D12" s="25"/>
      <c r="E12" s="25"/>
      <c r="F12" s="25"/>
      <c r="G12" s="25"/>
      <c r="H12" s="25"/>
      <c r="I12" s="25"/>
      <c r="J12" s="25"/>
      <c r="K12" s="25"/>
      <c r="O12" s="221"/>
      <c r="P12" s="221"/>
      <c r="T12" s="105"/>
      <c r="U12" s="46"/>
      <c r="X12" s="106"/>
    </row>
    <row r="13" spans="1:24" ht="18" customHeight="1">
      <c r="A13" s="43"/>
      <c r="B13" s="105"/>
      <c r="T13" s="105"/>
      <c r="U13" s="46"/>
      <c r="X13" s="106"/>
    </row>
    <row r="14" spans="1:24" ht="18" customHeight="1">
      <c r="A14" s="43"/>
      <c r="B14" s="105"/>
      <c r="T14" s="105"/>
      <c r="U14" s="46"/>
      <c r="X14" s="106"/>
    </row>
    <row r="15" spans="1:24" s="8" customFormat="1" ht="15" customHeight="1">
      <c r="A15" s="26" t="s">
        <v>154</v>
      </c>
      <c r="C15" s="210">
        <f>[1]토공집계!$G$22</f>
        <v>76.39</v>
      </c>
      <c r="D15" s="210"/>
      <c r="E15" s="210"/>
      <c r="F15" s="74" t="s">
        <v>21</v>
      </c>
      <c r="S15" s="27" t="s">
        <v>22</v>
      </c>
      <c r="T15" s="28">
        <f>C15</f>
        <v>76.39</v>
      </c>
      <c r="U15" s="19" t="s">
        <v>156</v>
      </c>
      <c r="X15" s="21"/>
    </row>
    <row r="16" spans="1:24" ht="15" customHeight="1">
      <c r="A16" s="49"/>
      <c r="B16" s="105"/>
      <c r="T16" s="50"/>
      <c r="U16" s="46"/>
      <c r="X16" s="106"/>
    </row>
    <row r="17" spans="1:24" ht="15" customHeight="1">
      <c r="A17" s="72" t="s">
        <v>155</v>
      </c>
      <c r="B17" s="105"/>
      <c r="C17" s="211">
        <f>[1]토공집계!$G$23</f>
        <v>76.39</v>
      </c>
      <c r="D17" s="211"/>
      <c r="E17" s="211"/>
      <c r="F17" s="74" t="s">
        <v>21</v>
      </c>
      <c r="G17" s="91"/>
      <c r="H17" s="91"/>
      <c r="I17" s="91"/>
      <c r="K17" s="91"/>
      <c r="L17" s="218"/>
      <c r="M17" s="218"/>
      <c r="N17" s="86"/>
      <c r="O17" s="86"/>
      <c r="P17" s="91"/>
      <c r="S17" s="75" t="s">
        <v>22</v>
      </c>
      <c r="T17" s="29">
        <f>+ROUND(C17,2)</f>
        <v>76.39</v>
      </c>
      <c r="U17" s="85" t="s">
        <v>156</v>
      </c>
      <c r="X17" s="106"/>
    </row>
    <row r="18" spans="1:24" s="5" customFormat="1" ht="15" customHeight="1">
      <c r="A18" s="51"/>
      <c r="B18" s="18"/>
      <c r="C18" s="8"/>
      <c r="D18" s="8"/>
      <c r="E18" s="8"/>
      <c r="F18" s="8"/>
      <c r="G18" s="8"/>
      <c r="H18" s="8"/>
      <c r="I18" s="8"/>
      <c r="R18" s="8"/>
      <c r="S18" s="8"/>
      <c r="T18" s="28"/>
      <c r="U18" s="19"/>
      <c r="V18" s="8"/>
      <c r="W18" s="8"/>
      <c r="X18" s="21"/>
    </row>
    <row r="19" spans="1:24" s="5" customFormat="1" ht="15" customHeight="1">
      <c r="A19" s="52" t="s">
        <v>164</v>
      </c>
      <c r="B19" s="36"/>
      <c r="C19" s="211">
        <f>C15*0.04</f>
        <v>3.0556000000000001</v>
      </c>
      <c r="D19" s="211"/>
      <c r="E19" s="211"/>
      <c r="F19" s="74" t="s">
        <v>21</v>
      </c>
      <c r="G19" s="30"/>
      <c r="H19" s="30"/>
      <c r="I19" s="54"/>
      <c r="J19" s="55"/>
      <c r="L19" s="56"/>
      <c r="M19" s="56"/>
      <c r="N19" s="56"/>
      <c r="P19" s="38"/>
      <c r="S19" s="75" t="s">
        <v>22</v>
      </c>
      <c r="T19" s="29">
        <f>C19</f>
        <v>3.0556000000000001</v>
      </c>
      <c r="U19" s="85" t="s">
        <v>157</v>
      </c>
      <c r="V19" s="8"/>
      <c r="W19" s="8"/>
      <c r="X19" s="21"/>
    </row>
    <row r="20" spans="1:24" s="5" customFormat="1" ht="15" customHeight="1">
      <c r="A20" s="51"/>
      <c r="B20" s="18"/>
      <c r="C20" s="8"/>
      <c r="D20" s="8"/>
      <c r="E20" s="8"/>
      <c r="F20" s="8"/>
      <c r="G20" s="8"/>
      <c r="H20" s="8"/>
      <c r="I20" s="8"/>
      <c r="R20" s="8"/>
      <c r="S20" s="8"/>
      <c r="T20" s="28"/>
      <c r="U20" s="19"/>
      <c r="V20" s="8"/>
      <c r="W20" s="8"/>
      <c r="X20" s="21"/>
    </row>
    <row r="21" spans="1:24" s="5" customFormat="1" ht="15" customHeight="1">
      <c r="A21" s="52" t="s">
        <v>163</v>
      </c>
      <c r="B21" s="36"/>
      <c r="C21" s="211">
        <f>C15*0.1</f>
        <v>7.6390000000000002</v>
      </c>
      <c r="D21" s="211"/>
      <c r="E21" s="211"/>
      <c r="F21" s="74" t="s">
        <v>21</v>
      </c>
      <c r="G21" s="30"/>
      <c r="H21" s="30"/>
      <c r="I21" s="54"/>
      <c r="J21" s="55"/>
      <c r="L21" s="56"/>
      <c r="M21" s="56"/>
      <c r="N21" s="56"/>
      <c r="P21" s="38"/>
      <c r="S21" s="75" t="s">
        <v>22</v>
      </c>
      <c r="T21" s="29">
        <f>C21</f>
        <v>7.6390000000000002</v>
      </c>
      <c r="U21" s="85" t="s">
        <v>157</v>
      </c>
      <c r="X21" s="39"/>
    </row>
    <row r="22" spans="1:24" s="5" customFormat="1" ht="15" customHeight="1">
      <c r="A22" s="35"/>
      <c r="B22" s="36"/>
      <c r="C22" s="219"/>
      <c r="D22" s="219"/>
      <c r="E22" s="219"/>
      <c r="G22" s="220"/>
      <c r="H22" s="220"/>
      <c r="I22" s="62"/>
      <c r="J22" s="224"/>
      <c r="K22" s="224"/>
      <c r="L22" s="63"/>
      <c r="M22" s="62"/>
      <c r="T22" s="28"/>
      <c r="U22" s="85"/>
      <c r="X22" s="39"/>
    </row>
    <row r="23" spans="1:24" s="5" customFormat="1" ht="15" customHeight="1">
      <c r="A23" s="35"/>
      <c r="B23" s="227"/>
      <c r="C23" s="219"/>
      <c r="D23" s="219"/>
      <c r="E23" s="219"/>
      <c r="G23" s="220"/>
      <c r="H23" s="220"/>
      <c r="I23" s="54"/>
      <c r="J23" s="55"/>
      <c r="K23" s="55"/>
      <c r="T23" s="28"/>
      <c r="U23" s="19"/>
      <c r="X23" s="39"/>
    </row>
    <row r="24" spans="1:24" ht="18" customHeight="1">
      <c r="A24" s="58"/>
      <c r="B24" s="105"/>
      <c r="S24" s="59"/>
      <c r="U24" s="46"/>
      <c r="X24" s="106"/>
    </row>
    <row r="25" spans="1:24" ht="18" customHeight="1">
      <c r="A25" s="60"/>
      <c r="B25" s="61"/>
      <c r="C25" s="225"/>
      <c r="D25" s="225"/>
      <c r="E25" s="225"/>
      <c r="F25" s="62"/>
      <c r="G25" s="224"/>
      <c r="H25" s="224"/>
      <c r="I25" s="63"/>
      <c r="J25" s="62"/>
      <c r="S25" s="64"/>
      <c r="T25" s="28"/>
      <c r="U25" s="65"/>
      <c r="X25" s="106"/>
    </row>
    <row r="26" spans="1:24" ht="18" customHeight="1">
      <c r="A26" s="60"/>
      <c r="B26" s="61"/>
      <c r="C26" s="103"/>
      <c r="D26" s="103"/>
      <c r="E26" s="103"/>
      <c r="F26" s="62"/>
      <c r="G26" s="104"/>
      <c r="H26" s="104"/>
      <c r="I26" s="63"/>
      <c r="J26" s="62"/>
      <c r="S26" s="64"/>
      <c r="T26" s="66"/>
      <c r="U26" s="65"/>
      <c r="X26" s="106"/>
    </row>
    <row r="27" spans="1:24" ht="18" customHeight="1">
      <c r="A27" s="60"/>
      <c r="B27" s="61"/>
      <c r="C27" s="103"/>
      <c r="D27" s="103"/>
      <c r="E27" s="103"/>
      <c r="F27" s="62"/>
      <c r="G27" s="104"/>
      <c r="H27" s="104"/>
      <c r="I27" s="63"/>
      <c r="J27" s="62"/>
      <c r="S27" s="64"/>
      <c r="T27" s="66"/>
      <c r="U27" s="65"/>
      <c r="X27" s="106"/>
    </row>
    <row r="28" spans="1:24" ht="18" customHeight="1">
      <c r="A28" s="60"/>
      <c r="B28" s="61"/>
      <c r="C28" s="103"/>
      <c r="D28" s="103"/>
      <c r="E28" s="103"/>
      <c r="F28" s="62"/>
      <c r="G28" s="104"/>
      <c r="H28" s="104"/>
      <c r="I28" s="63"/>
      <c r="J28" s="62"/>
      <c r="S28" s="64"/>
      <c r="T28" s="66"/>
      <c r="U28" s="65"/>
      <c r="X28" s="106"/>
    </row>
    <row r="29" spans="1:24" ht="18" customHeight="1">
      <c r="A29" s="60"/>
      <c r="B29" s="61"/>
      <c r="C29" s="103"/>
      <c r="D29" s="103"/>
      <c r="E29" s="103"/>
      <c r="F29" s="62"/>
      <c r="G29" s="104"/>
      <c r="H29" s="104"/>
      <c r="I29" s="63"/>
      <c r="J29" s="62"/>
      <c r="S29" s="64"/>
      <c r="T29" s="66"/>
      <c r="U29" s="65"/>
      <c r="X29" s="106"/>
    </row>
    <row r="30" spans="1:24" ht="18" customHeight="1">
      <c r="A30" s="60"/>
      <c r="B30" s="61"/>
      <c r="C30" s="103"/>
      <c r="D30" s="103"/>
      <c r="E30" s="103"/>
      <c r="F30" s="62"/>
      <c r="G30" s="104"/>
      <c r="H30" s="104"/>
      <c r="I30" s="63"/>
      <c r="J30" s="62"/>
      <c r="S30" s="64"/>
      <c r="T30" s="66"/>
      <c r="U30" s="65"/>
      <c r="X30" s="106"/>
    </row>
    <row r="31" spans="1:24" ht="18" customHeight="1">
      <c r="A31" s="60"/>
      <c r="B31" s="61"/>
      <c r="C31" s="103"/>
      <c r="D31" s="103"/>
      <c r="E31" s="103"/>
      <c r="F31" s="62"/>
      <c r="G31" s="104"/>
      <c r="H31" s="104"/>
      <c r="I31" s="63"/>
      <c r="J31" s="62"/>
      <c r="S31" s="64"/>
      <c r="T31" s="66"/>
      <c r="U31" s="65"/>
      <c r="X31" s="106"/>
    </row>
    <row r="32" spans="1:24" ht="18" customHeight="1">
      <c r="A32" s="60"/>
      <c r="B32" s="61"/>
      <c r="C32" s="103"/>
      <c r="D32" s="103"/>
      <c r="E32" s="103"/>
      <c r="F32" s="62"/>
      <c r="G32" s="104"/>
      <c r="H32" s="104"/>
      <c r="I32" s="63"/>
      <c r="J32" s="62"/>
      <c r="S32" s="64"/>
      <c r="T32" s="66"/>
      <c r="U32" s="65"/>
      <c r="X32" s="106"/>
    </row>
    <row r="33" spans="1:24" ht="18" customHeight="1">
      <c r="A33" s="60"/>
      <c r="B33" s="61"/>
      <c r="C33" s="103"/>
      <c r="D33" s="103"/>
      <c r="E33" s="103"/>
      <c r="F33" s="62"/>
      <c r="G33" s="104"/>
      <c r="H33" s="104"/>
      <c r="I33" s="63"/>
      <c r="J33" s="62"/>
      <c r="S33" s="64"/>
      <c r="T33" s="66"/>
      <c r="U33" s="65"/>
      <c r="X33" s="106"/>
    </row>
    <row r="34" spans="1:24" ht="18" customHeight="1">
      <c r="A34" s="60"/>
      <c r="B34" s="61"/>
      <c r="C34" s="103"/>
      <c r="D34" s="103"/>
      <c r="E34" s="103"/>
      <c r="F34" s="62"/>
      <c r="G34" s="104"/>
      <c r="H34" s="104"/>
      <c r="I34" s="63"/>
      <c r="J34" s="62"/>
      <c r="S34" s="64"/>
      <c r="T34" s="66"/>
      <c r="U34" s="65"/>
      <c r="X34" s="106"/>
    </row>
    <row r="35" spans="1:24" ht="18" customHeight="1">
      <c r="A35" s="60"/>
      <c r="B35" s="61"/>
      <c r="C35" s="103"/>
      <c r="D35" s="103"/>
      <c r="E35" s="103"/>
      <c r="F35" s="62"/>
      <c r="G35" s="104"/>
      <c r="H35" s="104"/>
      <c r="I35" s="63"/>
      <c r="J35" s="62"/>
      <c r="S35" s="64"/>
      <c r="T35" s="66"/>
      <c r="U35" s="65"/>
      <c r="X35" s="106"/>
    </row>
    <row r="36" spans="1:24" ht="18" customHeight="1">
      <c r="A36" s="67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70"/>
      <c r="U36" s="70"/>
      <c r="V36" s="69"/>
      <c r="W36" s="69"/>
      <c r="X36" s="71"/>
    </row>
  </sheetData>
  <mergeCells count="16">
    <mergeCell ref="B23:E23"/>
    <mergeCell ref="G23:H23"/>
    <mergeCell ref="C25:E25"/>
    <mergeCell ref="G25:H25"/>
    <mergeCell ref="C22:E22"/>
    <mergeCell ref="G22:H22"/>
    <mergeCell ref="J22:K22"/>
    <mergeCell ref="V3:X3"/>
    <mergeCell ref="O7:P8"/>
    <mergeCell ref="O9:P10"/>
    <mergeCell ref="C15:E15"/>
    <mergeCell ref="C17:E17"/>
    <mergeCell ref="L17:M17"/>
    <mergeCell ref="O11:P12"/>
    <mergeCell ref="C21:E21"/>
    <mergeCell ref="C19:E19"/>
  </mergeCells>
  <phoneticPr fontId="12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3"/>
  <sheetViews>
    <sheetView workbookViewId="0">
      <selection sqref="A1:G1"/>
    </sheetView>
  </sheetViews>
  <sheetFormatPr defaultRowHeight="23.1" customHeight="1"/>
  <cols>
    <col min="1" max="1" width="12" style="148" customWidth="1"/>
    <col min="2" max="3" width="13.7109375" style="162" customWidth="1"/>
    <col min="4" max="6" width="11.7109375" style="163" customWidth="1"/>
    <col min="7" max="7" width="24" style="163" customWidth="1"/>
    <col min="8" max="11" width="24.85546875" style="148" customWidth="1"/>
    <col min="12" max="16384" width="9.140625" style="148"/>
  </cols>
  <sheetData>
    <row r="1" spans="1:7" s="146" customFormat="1" ht="35.1" customHeight="1">
      <c r="A1" s="230" t="s">
        <v>179</v>
      </c>
      <c r="B1" s="230"/>
      <c r="C1" s="230"/>
      <c r="D1" s="230"/>
      <c r="E1" s="230"/>
      <c r="F1" s="230"/>
      <c r="G1" s="230"/>
    </row>
    <row r="2" spans="1:7" ht="20.100000000000001" customHeight="1">
      <c r="A2" s="231" t="s">
        <v>180</v>
      </c>
      <c r="B2" s="233" t="s">
        <v>181</v>
      </c>
      <c r="C2" s="233" t="s">
        <v>181</v>
      </c>
      <c r="D2" s="147" t="s">
        <v>182</v>
      </c>
      <c r="E2" s="147" t="s">
        <v>183</v>
      </c>
      <c r="F2" s="147" t="s">
        <v>184</v>
      </c>
      <c r="G2" s="235" t="s">
        <v>185</v>
      </c>
    </row>
    <row r="3" spans="1:7" ht="20.100000000000001" customHeight="1">
      <c r="A3" s="232"/>
      <c r="B3" s="234"/>
      <c r="C3" s="234"/>
      <c r="D3" s="149" t="s">
        <v>186</v>
      </c>
      <c r="E3" s="149" t="s">
        <v>186</v>
      </c>
      <c r="F3" s="149" t="s">
        <v>187</v>
      </c>
      <c r="G3" s="236"/>
    </row>
    <row r="4" spans="1:7" ht="20.100000000000001" customHeight="1">
      <c r="A4" s="228" t="s">
        <v>189</v>
      </c>
      <c r="B4" s="150">
        <v>2235</v>
      </c>
      <c r="C4" s="150">
        <v>2405</v>
      </c>
      <c r="D4" s="164">
        <f>(24-22)*40+(5-35)</f>
        <v>50</v>
      </c>
      <c r="E4" s="164">
        <v>3.25</v>
      </c>
      <c r="F4" s="164">
        <f>D4*E4</f>
        <v>162.5</v>
      </c>
      <c r="G4" s="151" t="s">
        <v>190</v>
      </c>
    </row>
    <row r="5" spans="1:7" ht="20.100000000000001" customHeight="1">
      <c r="A5" s="229"/>
      <c r="B5" s="152"/>
      <c r="C5" s="152"/>
      <c r="D5" s="165"/>
      <c r="E5" s="165"/>
      <c r="F5" s="165">
        <f>미끄럼방지포장!X26</f>
        <v>438.75</v>
      </c>
      <c r="G5" s="153" t="s">
        <v>190</v>
      </c>
    </row>
    <row r="6" spans="1:7" ht="20.100000000000001" customHeight="1">
      <c r="A6" s="154"/>
      <c r="B6" s="152"/>
      <c r="C6" s="152"/>
      <c r="D6" s="165"/>
      <c r="E6" s="165"/>
      <c r="F6" s="165"/>
      <c r="G6" s="153"/>
    </row>
    <row r="7" spans="1:7" ht="20.100000000000001" customHeight="1">
      <c r="A7" s="154"/>
      <c r="B7" s="152"/>
      <c r="C7" s="152"/>
      <c r="D7" s="165"/>
      <c r="E7" s="165"/>
      <c r="F7" s="165"/>
      <c r="G7" s="153"/>
    </row>
    <row r="8" spans="1:7" ht="20.100000000000001" customHeight="1">
      <c r="A8" s="154"/>
      <c r="B8" s="152"/>
      <c r="C8" s="152"/>
      <c r="D8" s="165"/>
      <c r="E8" s="165"/>
      <c r="F8" s="165"/>
      <c r="G8" s="153"/>
    </row>
    <row r="9" spans="1:7" ht="20.100000000000001" customHeight="1">
      <c r="A9" s="155"/>
      <c r="B9" s="156"/>
      <c r="C9" s="156"/>
      <c r="D9" s="166"/>
      <c r="E9" s="166"/>
      <c r="F9" s="166"/>
      <c r="G9" s="157"/>
    </row>
    <row r="10" spans="1:7" s="161" customFormat="1" ht="24.95" customHeight="1">
      <c r="A10" s="158" t="s">
        <v>188</v>
      </c>
      <c r="B10" s="159"/>
      <c r="C10" s="159"/>
      <c r="D10" s="178"/>
      <c r="E10" s="178"/>
      <c r="F10" s="178">
        <f>SUM(F4:F9)</f>
        <v>601.25</v>
      </c>
      <c r="G10" s="160"/>
    </row>
    <row r="11" spans="1:7" ht="21" customHeight="1"/>
    <row r="12" spans="1:7" ht="20.100000000000001" customHeight="1">
      <c r="F12" s="163">
        <v>29000</v>
      </c>
    </row>
    <row r="13" spans="1:7" ht="23.1" customHeight="1">
      <c r="F13" s="163">
        <f>F10*F12</f>
        <v>17436250</v>
      </c>
    </row>
  </sheetData>
  <mergeCells count="6">
    <mergeCell ref="A4:A5"/>
    <mergeCell ref="A1:G1"/>
    <mergeCell ref="A2:A3"/>
    <mergeCell ref="B2:B3"/>
    <mergeCell ref="C2:C3"/>
    <mergeCell ref="G2:G3"/>
  </mergeCells>
  <phoneticPr fontId="12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sqref="A1:Y1"/>
    </sheetView>
  </sheetViews>
  <sheetFormatPr defaultColWidth="2.5703125" defaultRowHeight="13.5"/>
  <cols>
    <col min="1" max="1" width="11.28515625" style="121" customWidth="1"/>
    <col min="2" max="23" width="2.85546875" style="121" customWidth="1"/>
    <col min="24" max="25" width="8.85546875" style="121" customWidth="1"/>
    <col min="26" max="31" width="2.85546875" style="112" customWidth="1"/>
    <col min="32" max="256" width="2.5703125" style="112"/>
    <col min="257" max="257" width="11.28515625" style="112" customWidth="1"/>
    <col min="258" max="279" width="2.85546875" style="112" customWidth="1"/>
    <col min="280" max="281" width="8.85546875" style="112" customWidth="1"/>
    <col min="282" max="287" width="2.85546875" style="112" customWidth="1"/>
    <col min="288" max="512" width="2.5703125" style="112"/>
    <col min="513" max="513" width="11.28515625" style="112" customWidth="1"/>
    <col min="514" max="535" width="2.85546875" style="112" customWidth="1"/>
    <col min="536" max="537" width="8.85546875" style="112" customWidth="1"/>
    <col min="538" max="543" width="2.85546875" style="112" customWidth="1"/>
    <col min="544" max="768" width="2.5703125" style="112"/>
    <col min="769" max="769" width="11.28515625" style="112" customWidth="1"/>
    <col min="770" max="791" width="2.85546875" style="112" customWidth="1"/>
    <col min="792" max="793" width="8.85546875" style="112" customWidth="1"/>
    <col min="794" max="799" width="2.85546875" style="112" customWidth="1"/>
    <col min="800" max="1024" width="2.5703125" style="112"/>
    <col min="1025" max="1025" width="11.28515625" style="112" customWidth="1"/>
    <col min="1026" max="1047" width="2.85546875" style="112" customWidth="1"/>
    <col min="1048" max="1049" width="8.85546875" style="112" customWidth="1"/>
    <col min="1050" max="1055" width="2.85546875" style="112" customWidth="1"/>
    <col min="1056" max="1280" width="2.5703125" style="112"/>
    <col min="1281" max="1281" width="11.28515625" style="112" customWidth="1"/>
    <col min="1282" max="1303" width="2.85546875" style="112" customWidth="1"/>
    <col min="1304" max="1305" width="8.85546875" style="112" customWidth="1"/>
    <col min="1306" max="1311" width="2.85546875" style="112" customWidth="1"/>
    <col min="1312" max="1536" width="2.5703125" style="112"/>
    <col min="1537" max="1537" width="11.28515625" style="112" customWidth="1"/>
    <col min="1538" max="1559" width="2.85546875" style="112" customWidth="1"/>
    <col min="1560" max="1561" width="8.85546875" style="112" customWidth="1"/>
    <col min="1562" max="1567" width="2.85546875" style="112" customWidth="1"/>
    <col min="1568" max="1792" width="2.5703125" style="112"/>
    <col min="1793" max="1793" width="11.28515625" style="112" customWidth="1"/>
    <col min="1794" max="1815" width="2.85546875" style="112" customWidth="1"/>
    <col min="1816" max="1817" width="8.85546875" style="112" customWidth="1"/>
    <col min="1818" max="1823" width="2.85546875" style="112" customWidth="1"/>
    <col min="1824" max="2048" width="2.5703125" style="112"/>
    <col min="2049" max="2049" width="11.28515625" style="112" customWidth="1"/>
    <col min="2050" max="2071" width="2.85546875" style="112" customWidth="1"/>
    <col min="2072" max="2073" width="8.85546875" style="112" customWidth="1"/>
    <col min="2074" max="2079" width="2.85546875" style="112" customWidth="1"/>
    <col min="2080" max="2304" width="2.5703125" style="112"/>
    <col min="2305" max="2305" width="11.28515625" style="112" customWidth="1"/>
    <col min="2306" max="2327" width="2.85546875" style="112" customWidth="1"/>
    <col min="2328" max="2329" width="8.85546875" style="112" customWidth="1"/>
    <col min="2330" max="2335" width="2.85546875" style="112" customWidth="1"/>
    <col min="2336" max="2560" width="2.5703125" style="112"/>
    <col min="2561" max="2561" width="11.28515625" style="112" customWidth="1"/>
    <col min="2562" max="2583" width="2.85546875" style="112" customWidth="1"/>
    <col min="2584" max="2585" width="8.85546875" style="112" customWidth="1"/>
    <col min="2586" max="2591" width="2.85546875" style="112" customWidth="1"/>
    <col min="2592" max="2816" width="2.5703125" style="112"/>
    <col min="2817" max="2817" width="11.28515625" style="112" customWidth="1"/>
    <col min="2818" max="2839" width="2.85546875" style="112" customWidth="1"/>
    <col min="2840" max="2841" width="8.85546875" style="112" customWidth="1"/>
    <col min="2842" max="2847" width="2.85546875" style="112" customWidth="1"/>
    <col min="2848" max="3072" width="2.5703125" style="112"/>
    <col min="3073" max="3073" width="11.28515625" style="112" customWidth="1"/>
    <col min="3074" max="3095" width="2.85546875" style="112" customWidth="1"/>
    <col min="3096" max="3097" width="8.85546875" style="112" customWidth="1"/>
    <col min="3098" max="3103" width="2.85546875" style="112" customWidth="1"/>
    <col min="3104" max="3328" width="2.5703125" style="112"/>
    <col min="3329" max="3329" width="11.28515625" style="112" customWidth="1"/>
    <col min="3330" max="3351" width="2.85546875" style="112" customWidth="1"/>
    <col min="3352" max="3353" width="8.85546875" style="112" customWidth="1"/>
    <col min="3354" max="3359" width="2.85546875" style="112" customWidth="1"/>
    <col min="3360" max="3584" width="2.5703125" style="112"/>
    <col min="3585" max="3585" width="11.28515625" style="112" customWidth="1"/>
    <col min="3586" max="3607" width="2.85546875" style="112" customWidth="1"/>
    <col min="3608" max="3609" width="8.85546875" style="112" customWidth="1"/>
    <col min="3610" max="3615" width="2.85546875" style="112" customWidth="1"/>
    <col min="3616" max="3840" width="2.5703125" style="112"/>
    <col min="3841" max="3841" width="11.28515625" style="112" customWidth="1"/>
    <col min="3842" max="3863" width="2.85546875" style="112" customWidth="1"/>
    <col min="3864" max="3865" width="8.85546875" style="112" customWidth="1"/>
    <col min="3866" max="3871" width="2.85546875" style="112" customWidth="1"/>
    <col min="3872" max="4096" width="2.5703125" style="112"/>
    <col min="4097" max="4097" width="11.28515625" style="112" customWidth="1"/>
    <col min="4098" max="4119" width="2.85546875" style="112" customWidth="1"/>
    <col min="4120" max="4121" width="8.85546875" style="112" customWidth="1"/>
    <col min="4122" max="4127" width="2.85546875" style="112" customWidth="1"/>
    <col min="4128" max="4352" width="2.5703125" style="112"/>
    <col min="4353" max="4353" width="11.28515625" style="112" customWidth="1"/>
    <col min="4354" max="4375" width="2.85546875" style="112" customWidth="1"/>
    <col min="4376" max="4377" width="8.85546875" style="112" customWidth="1"/>
    <col min="4378" max="4383" width="2.85546875" style="112" customWidth="1"/>
    <col min="4384" max="4608" width="2.5703125" style="112"/>
    <col min="4609" max="4609" width="11.28515625" style="112" customWidth="1"/>
    <col min="4610" max="4631" width="2.85546875" style="112" customWidth="1"/>
    <col min="4632" max="4633" width="8.85546875" style="112" customWidth="1"/>
    <col min="4634" max="4639" width="2.85546875" style="112" customWidth="1"/>
    <col min="4640" max="4864" width="2.5703125" style="112"/>
    <col min="4865" max="4865" width="11.28515625" style="112" customWidth="1"/>
    <col min="4866" max="4887" width="2.85546875" style="112" customWidth="1"/>
    <col min="4888" max="4889" width="8.85546875" style="112" customWidth="1"/>
    <col min="4890" max="4895" width="2.85546875" style="112" customWidth="1"/>
    <col min="4896" max="5120" width="2.5703125" style="112"/>
    <col min="5121" max="5121" width="11.28515625" style="112" customWidth="1"/>
    <col min="5122" max="5143" width="2.85546875" style="112" customWidth="1"/>
    <col min="5144" max="5145" width="8.85546875" style="112" customWidth="1"/>
    <col min="5146" max="5151" width="2.85546875" style="112" customWidth="1"/>
    <col min="5152" max="5376" width="2.5703125" style="112"/>
    <col min="5377" max="5377" width="11.28515625" style="112" customWidth="1"/>
    <col min="5378" max="5399" width="2.85546875" style="112" customWidth="1"/>
    <col min="5400" max="5401" width="8.85546875" style="112" customWidth="1"/>
    <col min="5402" max="5407" width="2.85546875" style="112" customWidth="1"/>
    <col min="5408" max="5632" width="2.5703125" style="112"/>
    <col min="5633" max="5633" width="11.28515625" style="112" customWidth="1"/>
    <col min="5634" max="5655" width="2.85546875" style="112" customWidth="1"/>
    <col min="5656" max="5657" width="8.85546875" style="112" customWidth="1"/>
    <col min="5658" max="5663" width="2.85546875" style="112" customWidth="1"/>
    <col min="5664" max="5888" width="2.5703125" style="112"/>
    <col min="5889" max="5889" width="11.28515625" style="112" customWidth="1"/>
    <col min="5890" max="5911" width="2.85546875" style="112" customWidth="1"/>
    <col min="5912" max="5913" width="8.85546875" style="112" customWidth="1"/>
    <col min="5914" max="5919" width="2.85546875" style="112" customWidth="1"/>
    <col min="5920" max="6144" width="2.5703125" style="112"/>
    <col min="6145" max="6145" width="11.28515625" style="112" customWidth="1"/>
    <col min="6146" max="6167" width="2.85546875" style="112" customWidth="1"/>
    <col min="6168" max="6169" width="8.85546875" style="112" customWidth="1"/>
    <col min="6170" max="6175" width="2.85546875" style="112" customWidth="1"/>
    <col min="6176" max="6400" width="2.5703125" style="112"/>
    <col min="6401" max="6401" width="11.28515625" style="112" customWidth="1"/>
    <col min="6402" max="6423" width="2.85546875" style="112" customWidth="1"/>
    <col min="6424" max="6425" width="8.85546875" style="112" customWidth="1"/>
    <col min="6426" max="6431" width="2.85546875" style="112" customWidth="1"/>
    <col min="6432" max="6656" width="2.5703125" style="112"/>
    <col min="6657" max="6657" width="11.28515625" style="112" customWidth="1"/>
    <col min="6658" max="6679" width="2.85546875" style="112" customWidth="1"/>
    <col min="6680" max="6681" width="8.85546875" style="112" customWidth="1"/>
    <col min="6682" max="6687" width="2.85546875" style="112" customWidth="1"/>
    <col min="6688" max="6912" width="2.5703125" style="112"/>
    <col min="6913" max="6913" width="11.28515625" style="112" customWidth="1"/>
    <col min="6914" max="6935" width="2.85546875" style="112" customWidth="1"/>
    <col min="6936" max="6937" width="8.85546875" style="112" customWidth="1"/>
    <col min="6938" max="6943" width="2.85546875" style="112" customWidth="1"/>
    <col min="6944" max="7168" width="2.5703125" style="112"/>
    <col min="7169" max="7169" width="11.28515625" style="112" customWidth="1"/>
    <col min="7170" max="7191" width="2.85546875" style="112" customWidth="1"/>
    <col min="7192" max="7193" width="8.85546875" style="112" customWidth="1"/>
    <col min="7194" max="7199" width="2.85546875" style="112" customWidth="1"/>
    <col min="7200" max="7424" width="2.5703125" style="112"/>
    <col min="7425" max="7425" width="11.28515625" style="112" customWidth="1"/>
    <col min="7426" max="7447" width="2.85546875" style="112" customWidth="1"/>
    <col min="7448" max="7449" width="8.85546875" style="112" customWidth="1"/>
    <col min="7450" max="7455" width="2.85546875" style="112" customWidth="1"/>
    <col min="7456" max="7680" width="2.5703125" style="112"/>
    <col min="7681" max="7681" width="11.28515625" style="112" customWidth="1"/>
    <col min="7682" max="7703" width="2.85546875" style="112" customWidth="1"/>
    <col min="7704" max="7705" width="8.85546875" style="112" customWidth="1"/>
    <col min="7706" max="7711" width="2.85546875" style="112" customWidth="1"/>
    <col min="7712" max="7936" width="2.5703125" style="112"/>
    <col min="7937" max="7937" width="11.28515625" style="112" customWidth="1"/>
    <col min="7938" max="7959" width="2.85546875" style="112" customWidth="1"/>
    <col min="7960" max="7961" width="8.85546875" style="112" customWidth="1"/>
    <col min="7962" max="7967" width="2.85546875" style="112" customWidth="1"/>
    <col min="7968" max="8192" width="2.5703125" style="112"/>
    <col min="8193" max="8193" width="11.28515625" style="112" customWidth="1"/>
    <col min="8194" max="8215" width="2.85546875" style="112" customWidth="1"/>
    <col min="8216" max="8217" width="8.85546875" style="112" customWidth="1"/>
    <col min="8218" max="8223" width="2.85546875" style="112" customWidth="1"/>
    <col min="8224" max="8448" width="2.5703125" style="112"/>
    <col min="8449" max="8449" width="11.28515625" style="112" customWidth="1"/>
    <col min="8450" max="8471" width="2.85546875" style="112" customWidth="1"/>
    <col min="8472" max="8473" width="8.85546875" style="112" customWidth="1"/>
    <col min="8474" max="8479" width="2.85546875" style="112" customWidth="1"/>
    <col min="8480" max="8704" width="2.5703125" style="112"/>
    <col min="8705" max="8705" width="11.28515625" style="112" customWidth="1"/>
    <col min="8706" max="8727" width="2.85546875" style="112" customWidth="1"/>
    <col min="8728" max="8729" width="8.85546875" style="112" customWidth="1"/>
    <col min="8730" max="8735" width="2.85546875" style="112" customWidth="1"/>
    <col min="8736" max="8960" width="2.5703125" style="112"/>
    <col min="8961" max="8961" width="11.28515625" style="112" customWidth="1"/>
    <col min="8962" max="8983" width="2.85546875" style="112" customWidth="1"/>
    <col min="8984" max="8985" width="8.85546875" style="112" customWidth="1"/>
    <col min="8986" max="8991" width="2.85546875" style="112" customWidth="1"/>
    <col min="8992" max="9216" width="2.5703125" style="112"/>
    <col min="9217" max="9217" width="11.28515625" style="112" customWidth="1"/>
    <col min="9218" max="9239" width="2.85546875" style="112" customWidth="1"/>
    <col min="9240" max="9241" width="8.85546875" style="112" customWidth="1"/>
    <col min="9242" max="9247" width="2.85546875" style="112" customWidth="1"/>
    <col min="9248" max="9472" width="2.5703125" style="112"/>
    <col min="9473" max="9473" width="11.28515625" style="112" customWidth="1"/>
    <col min="9474" max="9495" width="2.85546875" style="112" customWidth="1"/>
    <col min="9496" max="9497" width="8.85546875" style="112" customWidth="1"/>
    <col min="9498" max="9503" width="2.85546875" style="112" customWidth="1"/>
    <col min="9504" max="9728" width="2.5703125" style="112"/>
    <col min="9729" max="9729" width="11.28515625" style="112" customWidth="1"/>
    <col min="9730" max="9751" width="2.85546875" style="112" customWidth="1"/>
    <col min="9752" max="9753" width="8.85546875" style="112" customWidth="1"/>
    <col min="9754" max="9759" width="2.85546875" style="112" customWidth="1"/>
    <col min="9760" max="9984" width="2.5703125" style="112"/>
    <col min="9985" max="9985" width="11.28515625" style="112" customWidth="1"/>
    <col min="9986" max="10007" width="2.85546875" style="112" customWidth="1"/>
    <col min="10008" max="10009" width="8.85546875" style="112" customWidth="1"/>
    <col min="10010" max="10015" width="2.85546875" style="112" customWidth="1"/>
    <col min="10016" max="10240" width="2.5703125" style="112"/>
    <col min="10241" max="10241" width="11.28515625" style="112" customWidth="1"/>
    <col min="10242" max="10263" width="2.85546875" style="112" customWidth="1"/>
    <col min="10264" max="10265" width="8.85546875" style="112" customWidth="1"/>
    <col min="10266" max="10271" width="2.85546875" style="112" customWidth="1"/>
    <col min="10272" max="10496" width="2.5703125" style="112"/>
    <col min="10497" max="10497" width="11.28515625" style="112" customWidth="1"/>
    <col min="10498" max="10519" width="2.85546875" style="112" customWidth="1"/>
    <col min="10520" max="10521" width="8.85546875" style="112" customWidth="1"/>
    <col min="10522" max="10527" width="2.85546875" style="112" customWidth="1"/>
    <col min="10528" max="10752" width="2.5703125" style="112"/>
    <col min="10753" max="10753" width="11.28515625" style="112" customWidth="1"/>
    <col min="10754" max="10775" width="2.85546875" style="112" customWidth="1"/>
    <col min="10776" max="10777" width="8.85546875" style="112" customWidth="1"/>
    <col min="10778" max="10783" width="2.85546875" style="112" customWidth="1"/>
    <col min="10784" max="11008" width="2.5703125" style="112"/>
    <col min="11009" max="11009" width="11.28515625" style="112" customWidth="1"/>
    <col min="11010" max="11031" width="2.85546875" style="112" customWidth="1"/>
    <col min="11032" max="11033" width="8.85546875" style="112" customWidth="1"/>
    <col min="11034" max="11039" width="2.85546875" style="112" customWidth="1"/>
    <col min="11040" max="11264" width="2.5703125" style="112"/>
    <col min="11265" max="11265" width="11.28515625" style="112" customWidth="1"/>
    <col min="11266" max="11287" width="2.85546875" style="112" customWidth="1"/>
    <col min="11288" max="11289" width="8.85546875" style="112" customWidth="1"/>
    <col min="11290" max="11295" width="2.85546875" style="112" customWidth="1"/>
    <col min="11296" max="11520" width="2.5703125" style="112"/>
    <col min="11521" max="11521" width="11.28515625" style="112" customWidth="1"/>
    <col min="11522" max="11543" width="2.85546875" style="112" customWidth="1"/>
    <col min="11544" max="11545" width="8.85546875" style="112" customWidth="1"/>
    <col min="11546" max="11551" width="2.85546875" style="112" customWidth="1"/>
    <col min="11552" max="11776" width="2.5703125" style="112"/>
    <col min="11777" max="11777" width="11.28515625" style="112" customWidth="1"/>
    <col min="11778" max="11799" width="2.85546875" style="112" customWidth="1"/>
    <col min="11800" max="11801" width="8.85546875" style="112" customWidth="1"/>
    <col min="11802" max="11807" width="2.85546875" style="112" customWidth="1"/>
    <col min="11808" max="12032" width="2.5703125" style="112"/>
    <col min="12033" max="12033" width="11.28515625" style="112" customWidth="1"/>
    <col min="12034" max="12055" width="2.85546875" style="112" customWidth="1"/>
    <col min="12056" max="12057" width="8.85546875" style="112" customWidth="1"/>
    <col min="12058" max="12063" width="2.85546875" style="112" customWidth="1"/>
    <col min="12064" max="12288" width="2.5703125" style="112"/>
    <col min="12289" max="12289" width="11.28515625" style="112" customWidth="1"/>
    <col min="12290" max="12311" width="2.85546875" style="112" customWidth="1"/>
    <col min="12312" max="12313" width="8.85546875" style="112" customWidth="1"/>
    <col min="12314" max="12319" width="2.85546875" style="112" customWidth="1"/>
    <col min="12320" max="12544" width="2.5703125" style="112"/>
    <col min="12545" max="12545" width="11.28515625" style="112" customWidth="1"/>
    <col min="12546" max="12567" width="2.85546875" style="112" customWidth="1"/>
    <col min="12568" max="12569" width="8.85546875" style="112" customWidth="1"/>
    <col min="12570" max="12575" width="2.85546875" style="112" customWidth="1"/>
    <col min="12576" max="12800" width="2.5703125" style="112"/>
    <col min="12801" max="12801" width="11.28515625" style="112" customWidth="1"/>
    <col min="12802" max="12823" width="2.85546875" style="112" customWidth="1"/>
    <col min="12824" max="12825" width="8.85546875" style="112" customWidth="1"/>
    <col min="12826" max="12831" width="2.85546875" style="112" customWidth="1"/>
    <col min="12832" max="13056" width="2.5703125" style="112"/>
    <col min="13057" max="13057" width="11.28515625" style="112" customWidth="1"/>
    <col min="13058" max="13079" width="2.85546875" style="112" customWidth="1"/>
    <col min="13080" max="13081" width="8.85546875" style="112" customWidth="1"/>
    <col min="13082" max="13087" width="2.85546875" style="112" customWidth="1"/>
    <col min="13088" max="13312" width="2.5703125" style="112"/>
    <col min="13313" max="13313" width="11.28515625" style="112" customWidth="1"/>
    <col min="13314" max="13335" width="2.85546875" style="112" customWidth="1"/>
    <col min="13336" max="13337" width="8.85546875" style="112" customWidth="1"/>
    <col min="13338" max="13343" width="2.85546875" style="112" customWidth="1"/>
    <col min="13344" max="13568" width="2.5703125" style="112"/>
    <col min="13569" max="13569" width="11.28515625" style="112" customWidth="1"/>
    <col min="13570" max="13591" width="2.85546875" style="112" customWidth="1"/>
    <col min="13592" max="13593" width="8.85546875" style="112" customWidth="1"/>
    <col min="13594" max="13599" width="2.85546875" style="112" customWidth="1"/>
    <col min="13600" max="13824" width="2.5703125" style="112"/>
    <col min="13825" max="13825" width="11.28515625" style="112" customWidth="1"/>
    <col min="13826" max="13847" width="2.85546875" style="112" customWidth="1"/>
    <col min="13848" max="13849" width="8.85546875" style="112" customWidth="1"/>
    <col min="13850" max="13855" width="2.85546875" style="112" customWidth="1"/>
    <col min="13856" max="14080" width="2.5703125" style="112"/>
    <col min="14081" max="14081" width="11.28515625" style="112" customWidth="1"/>
    <col min="14082" max="14103" width="2.85546875" style="112" customWidth="1"/>
    <col min="14104" max="14105" width="8.85546875" style="112" customWidth="1"/>
    <col min="14106" max="14111" width="2.85546875" style="112" customWidth="1"/>
    <col min="14112" max="14336" width="2.5703125" style="112"/>
    <col min="14337" max="14337" width="11.28515625" style="112" customWidth="1"/>
    <col min="14338" max="14359" width="2.85546875" style="112" customWidth="1"/>
    <col min="14360" max="14361" width="8.85546875" style="112" customWidth="1"/>
    <col min="14362" max="14367" width="2.85546875" style="112" customWidth="1"/>
    <col min="14368" max="14592" width="2.5703125" style="112"/>
    <col min="14593" max="14593" width="11.28515625" style="112" customWidth="1"/>
    <col min="14594" max="14615" width="2.85546875" style="112" customWidth="1"/>
    <col min="14616" max="14617" width="8.85546875" style="112" customWidth="1"/>
    <col min="14618" max="14623" width="2.85546875" style="112" customWidth="1"/>
    <col min="14624" max="14848" width="2.5703125" style="112"/>
    <col min="14849" max="14849" width="11.28515625" style="112" customWidth="1"/>
    <col min="14850" max="14871" width="2.85546875" style="112" customWidth="1"/>
    <col min="14872" max="14873" width="8.85546875" style="112" customWidth="1"/>
    <col min="14874" max="14879" width="2.85546875" style="112" customWidth="1"/>
    <col min="14880" max="15104" width="2.5703125" style="112"/>
    <col min="15105" max="15105" width="11.28515625" style="112" customWidth="1"/>
    <col min="15106" max="15127" width="2.85546875" style="112" customWidth="1"/>
    <col min="15128" max="15129" width="8.85546875" style="112" customWidth="1"/>
    <col min="15130" max="15135" width="2.85546875" style="112" customWidth="1"/>
    <col min="15136" max="15360" width="2.5703125" style="112"/>
    <col min="15361" max="15361" width="11.28515625" style="112" customWidth="1"/>
    <col min="15362" max="15383" width="2.85546875" style="112" customWidth="1"/>
    <col min="15384" max="15385" width="8.85546875" style="112" customWidth="1"/>
    <col min="15386" max="15391" width="2.85546875" style="112" customWidth="1"/>
    <col min="15392" max="15616" width="2.5703125" style="112"/>
    <col min="15617" max="15617" width="11.28515625" style="112" customWidth="1"/>
    <col min="15618" max="15639" width="2.85546875" style="112" customWidth="1"/>
    <col min="15640" max="15641" width="8.85546875" style="112" customWidth="1"/>
    <col min="15642" max="15647" width="2.85546875" style="112" customWidth="1"/>
    <col min="15648" max="15872" width="2.5703125" style="112"/>
    <col min="15873" max="15873" width="11.28515625" style="112" customWidth="1"/>
    <col min="15874" max="15895" width="2.85546875" style="112" customWidth="1"/>
    <col min="15896" max="15897" width="8.85546875" style="112" customWidth="1"/>
    <col min="15898" max="15903" width="2.85546875" style="112" customWidth="1"/>
    <col min="15904" max="16128" width="2.5703125" style="112"/>
    <col min="16129" max="16129" width="11.28515625" style="112" customWidth="1"/>
    <col min="16130" max="16151" width="2.85546875" style="112" customWidth="1"/>
    <col min="16152" max="16153" width="8.85546875" style="112" customWidth="1"/>
    <col min="16154" max="16159" width="2.85546875" style="112" customWidth="1"/>
    <col min="16160" max="16384" width="2.5703125" style="112"/>
  </cols>
  <sheetData>
    <row r="1" spans="1:25" ht="34.5" customHeight="1">
      <c r="A1" s="241" t="s">
        <v>165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</row>
    <row r="2" spans="1:25" s="114" customFormat="1" ht="24.95" customHeight="1">
      <c r="A2" s="113" t="s">
        <v>42</v>
      </c>
      <c r="B2" s="242" t="s">
        <v>166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4"/>
      <c r="X2" s="243" t="s">
        <v>167</v>
      </c>
      <c r="Y2" s="244"/>
    </row>
    <row r="3" spans="1:25" s="114" customFormat="1" ht="24.95" customHeight="1">
      <c r="A3" s="115" t="s">
        <v>168</v>
      </c>
      <c r="B3" s="116"/>
      <c r="C3" s="11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18"/>
      <c r="Y3" s="119"/>
    </row>
    <row r="4" spans="1:25" s="114" customFormat="1" ht="24.95" customHeight="1">
      <c r="A4" s="120" t="s">
        <v>169</v>
      </c>
      <c r="B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21"/>
      <c r="Y4" s="122"/>
    </row>
    <row r="5" spans="1:25" s="114" customFormat="1" ht="24.95" customHeight="1">
      <c r="A5" s="123"/>
      <c r="B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1"/>
      <c r="Y5" s="122"/>
    </row>
    <row r="6" spans="1:25" s="114" customFormat="1" ht="24.95" customHeight="1">
      <c r="A6" s="123"/>
      <c r="B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1"/>
      <c r="Y6" s="122"/>
    </row>
    <row r="7" spans="1:25" s="114" customFormat="1" ht="24.95" customHeight="1">
      <c r="A7" s="123"/>
      <c r="B7" s="120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2"/>
      <c r="X7" s="121"/>
      <c r="Y7" s="122"/>
    </row>
    <row r="8" spans="1:25" s="114" customFormat="1" ht="24.95" customHeight="1">
      <c r="A8" s="123"/>
      <c r="B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2"/>
      <c r="X8" s="121"/>
      <c r="Y8" s="122"/>
    </row>
    <row r="9" spans="1:25" s="114" customFormat="1" ht="24.95" customHeight="1">
      <c r="A9" s="123"/>
      <c r="B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2"/>
      <c r="X9" s="121"/>
      <c r="Y9" s="122"/>
    </row>
    <row r="10" spans="1:25" s="114" customFormat="1" ht="24.95" customHeight="1">
      <c r="A10" s="123"/>
      <c r="B10" s="120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/>
      <c r="X10" s="121"/>
      <c r="Y10" s="122"/>
    </row>
    <row r="11" spans="1:25" s="114" customFormat="1" ht="24.95" customHeight="1">
      <c r="A11" s="123"/>
      <c r="B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1"/>
      <c r="Y11" s="122"/>
    </row>
    <row r="12" spans="1:25" s="114" customFormat="1" ht="24.95" customHeight="1">
      <c r="A12" s="123"/>
      <c r="B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X12" s="121"/>
      <c r="Y12" s="122"/>
    </row>
    <row r="13" spans="1:25" s="114" customFormat="1" ht="24.95" customHeight="1">
      <c r="A13" s="124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245"/>
      <c r="S13" s="121"/>
      <c r="T13" s="121"/>
      <c r="U13" s="121"/>
      <c r="V13" s="121"/>
      <c r="W13" s="122"/>
      <c r="X13" s="121"/>
      <c r="Y13" s="122"/>
    </row>
    <row r="14" spans="1:25" s="114" customFormat="1" ht="24.95" customHeight="1">
      <c r="A14" s="120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245"/>
      <c r="S14" s="121"/>
      <c r="T14" s="121"/>
      <c r="U14" s="121"/>
      <c r="V14" s="121"/>
      <c r="W14" s="121"/>
      <c r="X14" s="120"/>
      <c r="Y14" s="122"/>
    </row>
    <row r="15" spans="1:25" s="114" customFormat="1" ht="24.95" customHeight="1">
      <c r="A15" s="120"/>
      <c r="B15" s="120"/>
      <c r="C15" s="125" t="s">
        <v>170</v>
      </c>
      <c r="D15" s="125"/>
      <c r="E15" s="125"/>
      <c r="F15" s="125"/>
      <c r="G15" s="125"/>
      <c r="H15" s="125"/>
      <c r="I15" s="125"/>
      <c r="J15" s="125"/>
      <c r="K15" s="125" t="s">
        <v>171</v>
      </c>
      <c r="L15" s="125" t="s">
        <v>172</v>
      </c>
      <c r="M15" s="125" t="s">
        <v>22</v>
      </c>
      <c r="N15" s="126" t="s">
        <v>173</v>
      </c>
      <c r="O15" s="127"/>
      <c r="P15" s="125" t="s">
        <v>174</v>
      </c>
      <c r="Q15" s="125"/>
      <c r="R15" s="125"/>
      <c r="S15" s="125"/>
      <c r="T15" s="125"/>
      <c r="U15" s="125"/>
      <c r="V15" s="125"/>
      <c r="W15" s="128"/>
      <c r="X15" s="120"/>
      <c r="Y15" s="129"/>
    </row>
    <row r="16" spans="1:25" s="114" customFormat="1" ht="24.95" customHeight="1">
      <c r="A16" s="120"/>
      <c r="B16" s="120"/>
      <c r="C16" s="130"/>
      <c r="D16" s="239">
        <v>3.25</v>
      </c>
      <c r="E16" s="239"/>
      <c r="F16" s="131" t="s">
        <v>175</v>
      </c>
      <c r="G16" s="239">
        <v>1</v>
      </c>
      <c r="H16" s="239"/>
      <c r="I16" s="132"/>
      <c r="J16" s="131"/>
      <c r="K16" s="131"/>
      <c r="L16" s="131"/>
      <c r="M16" s="239"/>
      <c r="N16" s="239"/>
      <c r="O16" s="239"/>
      <c r="P16" s="238"/>
      <c r="Q16" s="238"/>
      <c r="R16" s="125"/>
      <c r="S16" s="125"/>
      <c r="T16" s="125"/>
      <c r="U16" s="125"/>
      <c r="V16" s="125"/>
      <c r="W16" s="128" t="s">
        <v>22</v>
      </c>
      <c r="X16" s="133">
        <f>+ROUND((D16*G16),2)</f>
        <v>3.25</v>
      </c>
      <c r="Y16" s="129" t="s">
        <v>34</v>
      </c>
    </row>
    <row r="17" spans="1:25" s="114" customFormat="1" ht="20.100000000000001" customHeight="1">
      <c r="A17" s="120"/>
      <c r="B17" s="120"/>
      <c r="C17" s="121"/>
      <c r="D17" s="121"/>
      <c r="E17" s="121"/>
      <c r="F17" s="121"/>
      <c r="G17" s="121"/>
      <c r="H17" s="121"/>
      <c r="I17" s="121"/>
      <c r="J17" s="237"/>
      <c r="K17" s="237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0"/>
      <c r="Y17" s="122"/>
    </row>
    <row r="18" spans="1:25" s="114" customFormat="1" ht="20.100000000000001" customHeight="1">
      <c r="A18" s="120"/>
      <c r="B18" s="120"/>
      <c r="C18" s="125" t="s">
        <v>176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8"/>
      <c r="X18" s="133"/>
      <c r="Y18" s="129"/>
    </row>
    <row r="19" spans="1:25" s="114" customFormat="1" ht="20.100000000000001" customHeight="1">
      <c r="A19" s="120"/>
      <c r="B19" s="120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8"/>
      <c r="X19" s="133"/>
      <c r="Y19" s="129"/>
    </row>
    <row r="20" spans="1:25" s="114" customFormat="1" ht="20.100000000000001" customHeight="1">
      <c r="A20" s="120"/>
      <c r="B20" s="120"/>
      <c r="C20" s="125"/>
      <c r="D20" s="125" t="s">
        <v>191</v>
      </c>
      <c r="E20" s="125"/>
      <c r="F20" s="125" t="s">
        <v>192</v>
      </c>
      <c r="G20" s="125"/>
      <c r="H20" s="125"/>
      <c r="I20" s="131" t="s">
        <v>193</v>
      </c>
      <c r="J20" s="125" t="s">
        <v>191</v>
      </c>
      <c r="K20" s="125"/>
      <c r="L20" s="125" t="s">
        <v>194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8"/>
      <c r="X20" s="133">
        <v>24</v>
      </c>
      <c r="Y20" s="129" t="s">
        <v>195</v>
      </c>
    </row>
    <row r="21" spans="1:25" s="114" customFormat="1" ht="20.100000000000001" customHeight="1">
      <c r="A21" s="120"/>
      <c r="B21" s="120"/>
      <c r="C21" s="125"/>
      <c r="D21" s="125" t="s">
        <v>191</v>
      </c>
      <c r="E21" s="125"/>
      <c r="F21" s="125" t="s">
        <v>196</v>
      </c>
      <c r="G21" s="125"/>
      <c r="H21" s="125"/>
      <c r="I21" s="131" t="s">
        <v>193</v>
      </c>
      <c r="J21" s="125" t="s">
        <v>191</v>
      </c>
      <c r="K21" s="125"/>
      <c r="L21" s="125" t="s">
        <v>197</v>
      </c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8"/>
      <c r="X21" s="133">
        <v>17</v>
      </c>
      <c r="Y21" s="129" t="s">
        <v>195</v>
      </c>
    </row>
    <row r="22" spans="1:25" s="114" customFormat="1" ht="20.100000000000001" customHeight="1">
      <c r="A22" s="120"/>
      <c r="B22" s="120"/>
      <c r="C22" s="125"/>
      <c r="D22" s="125" t="s">
        <v>191</v>
      </c>
      <c r="E22" s="125"/>
      <c r="F22" s="125" t="s">
        <v>198</v>
      </c>
      <c r="G22" s="125"/>
      <c r="H22" s="125"/>
      <c r="I22" s="131" t="s">
        <v>193</v>
      </c>
      <c r="J22" s="125" t="s">
        <v>191</v>
      </c>
      <c r="K22" s="125"/>
      <c r="L22" s="125" t="s">
        <v>199</v>
      </c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8"/>
      <c r="X22" s="133">
        <v>94</v>
      </c>
      <c r="Y22" s="129" t="s">
        <v>195</v>
      </c>
    </row>
    <row r="23" spans="1:25" s="114" customFormat="1" ht="20.100000000000001" customHeight="1">
      <c r="A23" s="120"/>
      <c r="B23" s="120"/>
      <c r="C23" s="130" t="s">
        <v>177</v>
      </c>
      <c r="D23" s="238"/>
      <c r="E23" s="238"/>
      <c r="F23" s="131"/>
      <c r="G23" s="137"/>
      <c r="H23" s="125"/>
      <c r="I23" s="132"/>
      <c r="J23" s="131"/>
      <c r="K23" s="138"/>
      <c r="L23" s="138"/>
      <c r="M23" s="125"/>
      <c r="N23" s="125"/>
      <c r="O23" s="131"/>
      <c r="P23" s="125"/>
      <c r="Q23" s="125"/>
      <c r="R23" s="125"/>
      <c r="S23" s="125"/>
      <c r="T23" s="125"/>
      <c r="U23" s="125"/>
      <c r="V23" s="125"/>
      <c r="W23" s="121" t="s">
        <v>200</v>
      </c>
      <c r="X23" s="167">
        <f>SUM(X20:X22)</f>
        <v>135</v>
      </c>
      <c r="Y23" s="129" t="s">
        <v>195</v>
      </c>
    </row>
    <row r="24" spans="1:25" s="114" customFormat="1" ht="20.100000000000001" customHeight="1">
      <c r="A24" s="120"/>
      <c r="B24" s="120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5"/>
      <c r="Y24" s="136"/>
    </row>
    <row r="25" spans="1:25" s="114" customFormat="1" ht="20.100000000000001" customHeight="1">
      <c r="A25" s="139"/>
      <c r="B25" s="120"/>
      <c r="C25" s="134" t="s">
        <v>178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5"/>
      <c r="Y25" s="136"/>
    </row>
    <row r="26" spans="1:25" s="114" customFormat="1" ht="20.100000000000001" customHeight="1">
      <c r="A26" s="120"/>
      <c r="B26" s="120"/>
      <c r="C26" s="137"/>
      <c r="D26" s="239">
        <f>X16</f>
        <v>3.25</v>
      </c>
      <c r="E26" s="239"/>
      <c r="F26" s="131" t="s">
        <v>175</v>
      </c>
      <c r="G26" s="240">
        <f>X23</f>
        <v>135</v>
      </c>
      <c r="H26" s="240"/>
      <c r="I26" s="137"/>
      <c r="J26" s="131"/>
      <c r="K26" s="137"/>
      <c r="L26" s="137"/>
      <c r="M26" s="137"/>
      <c r="N26" s="137"/>
      <c r="O26" s="131"/>
      <c r="P26" s="137"/>
      <c r="Q26" s="125"/>
      <c r="R26" s="125"/>
      <c r="S26" s="125"/>
      <c r="T26" s="125"/>
      <c r="U26" s="125"/>
      <c r="V26" s="125"/>
      <c r="W26" s="128" t="s">
        <v>22</v>
      </c>
      <c r="X26" s="133">
        <f>+ROUND((D26*G26),2)</f>
        <v>438.75</v>
      </c>
      <c r="Y26" s="129" t="s">
        <v>34</v>
      </c>
    </row>
    <row r="27" spans="1:25" s="114" customFormat="1" ht="20.100000000000001" customHeight="1">
      <c r="A27" s="120"/>
      <c r="B27" s="120"/>
      <c r="C27" s="137"/>
      <c r="D27" s="137"/>
      <c r="E27" s="137"/>
      <c r="F27" s="137"/>
      <c r="G27" s="125"/>
      <c r="H27" s="125"/>
      <c r="I27" s="125"/>
      <c r="J27" s="125"/>
      <c r="K27" s="125"/>
      <c r="L27" s="125"/>
      <c r="M27" s="137"/>
      <c r="N27" s="137"/>
      <c r="O27" s="125"/>
      <c r="P27" s="125"/>
      <c r="Q27" s="125"/>
      <c r="R27" s="125"/>
      <c r="S27" s="125"/>
      <c r="T27" s="125"/>
      <c r="U27" s="125"/>
      <c r="V27" s="125"/>
      <c r="W27" s="128"/>
      <c r="X27" s="133"/>
      <c r="Y27" s="129"/>
    </row>
    <row r="28" spans="1:25" s="114" customFormat="1" ht="20.100000000000001" customHeight="1">
      <c r="A28" s="140"/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2"/>
      <c r="X28" s="143"/>
      <c r="Y28" s="144"/>
    </row>
    <row r="29" spans="1:25" s="114" customFormat="1" ht="1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45"/>
    </row>
    <row r="30" spans="1:25" s="114" customFormat="1" ht="1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45"/>
    </row>
    <row r="31" spans="1:25" s="114" customFormat="1" ht="1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45"/>
    </row>
    <row r="32" spans="1:25">
      <c r="Y32" s="145"/>
    </row>
    <row r="33" spans="25:25">
      <c r="Y33" s="145"/>
    </row>
    <row r="34" spans="25:25">
      <c r="Y34" s="145"/>
    </row>
  </sheetData>
  <mergeCells count="12">
    <mergeCell ref="J17:K17"/>
    <mergeCell ref="D23:E23"/>
    <mergeCell ref="D26:E26"/>
    <mergeCell ref="G26:H26"/>
    <mergeCell ref="A1:Y1"/>
    <mergeCell ref="B2:W2"/>
    <mergeCell ref="X2:Y2"/>
    <mergeCell ref="R13:R14"/>
    <mergeCell ref="D16:E16"/>
    <mergeCell ref="G16:H16"/>
    <mergeCell ref="M16:O16"/>
    <mergeCell ref="P16:Q16"/>
  </mergeCells>
  <phoneticPr fontId="12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9</vt:i4>
      </vt:variant>
    </vt:vector>
  </HeadingPairs>
  <TitlesOfParts>
    <vt:vector size="19" baseType="lpstr">
      <vt:lpstr>포장공주요자재집계표</vt:lpstr>
      <vt:lpstr>포장공집계표(A)</vt:lpstr>
      <vt:lpstr>ASP산근</vt:lpstr>
      <vt:lpstr>Sheet1</vt:lpstr>
      <vt:lpstr>절삭후덧씌우기</vt:lpstr>
      <vt:lpstr>투수콘 산근(T=7) </vt:lpstr>
      <vt:lpstr>보도포장</vt:lpstr>
      <vt:lpstr>미끄럼방지포장조서</vt:lpstr>
      <vt:lpstr>미끄럼방지포장</vt:lpstr>
      <vt:lpstr>ASP덧씌우기</vt:lpstr>
      <vt:lpstr>ASP덧씌우기!Print_Area</vt:lpstr>
      <vt:lpstr>ASP산근!Print_Area</vt:lpstr>
      <vt:lpstr>미끄럼방지포장!Print_Area</vt:lpstr>
      <vt:lpstr>미끄럼방지포장조서!Print_Area</vt:lpstr>
      <vt:lpstr>보도포장!Print_Area</vt:lpstr>
      <vt:lpstr>절삭후덧씌우기!Print_Area</vt:lpstr>
      <vt:lpstr>'투수콘 산근(T=7) '!Print_Area</vt:lpstr>
      <vt:lpstr>포장공주요자재집계표!Print_Area</vt:lpstr>
      <vt:lpstr>'포장공집계표(A)'!Print_Area</vt:lpstr>
    </vt:vector>
  </TitlesOfParts>
  <Company>elim건설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최기봉</dc:creator>
  <cp:lastModifiedBy>이순천</cp:lastModifiedBy>
  <cp:lastPrinted>2024-04-23T06:09:55Z</cp:lastPrinted>
  <dcterms:created xsi:type="dcterms:W3CDTF">2000-03-18T01:30:20Z</dcterms:created>
  <dcterms:modified xsi:type="dcterms:W3CDTF">2024-12-23T06:00:52Z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43B14E9">
    <vt:lpwstr/>
  </property>
  <property fmtid="{D5CDD505-2E9C-101B-9397-08002B2CF9AE}" pid="24" name="IVID173E1206">
    <vt:lpwstr/>
  </property>
  <property fmtid="{D5CDD505-2E9C-101B-9397-08002B2CF9AE}" pid="25" name="IVID232310EC">
    <vt:lpwstr/>
  </property>
  <property fmtid="{D5CDD505-2E9C-101B-9397-08002B2CF9AE}" pid="26" name="IVID133D1AE5">
    <vt:lpwstr/>
  </property>
  <property fmtid="{D5CDD505-2E9C-101B-9397-08002B2CF9AE}" pid="27" name="IVIDE0715F1">
    <vt:lpwstr/>
  </property>
  <property fmtid="{D5CDD505-2E9C-101B-9397-08002B2CF9AE}" pid="28" name="IVID35371B06">
    <vt:lpwstr/>
  </property>
  <property fmtid="{D5CDD505-2E9C-101B-9397-08002B2CF9AE}" pid="29" name="IVID474A12E4">
    <vt:lpwstr/>
  </property>
  <property fmtid="{D5CDD505-2E9C-101B-9397-08002B2CF9AE}" pid="30" name="IVID306310DF">
    <vt:lpwstr/>
  </property>
  <property fmtid="{D5CDD505-2E9C-101B-9397-08002B2CF9AE}" pid="31" name="IVID3D1916E9">
    <vt:lpwstr/>
  </property>
  <property fmtid="{D5CDD505-2E9C-101B-9397-08002B2CF9AE}" pid="32" name="IVID3A5E19D0">
    <vt:lpwstr/>
  </property>
  <property fmtid="{D5CDD505-2E9C-101B-9397-08002B2CF9AE}" pid="33" name="IVID3B3616E1">
    <vt:lpwstr/>
  </property>
  <property fmtid="{D5CDD505-2E9C-101B-9397-08002B2CF9AE}" pid="34" name="IVID3E5613DE">
    <vt:lpwstr/>
  </property>
  <property fmtid="{D5CDD505-2E9C-101B-9397-08002B2CF9AE}" pid="35" name="IVID216C18E4">
    <vt:lpwstr/>
  </property>
  <property fmtid="{D5CDD505-2E9C-101B-9397-08002B2CF9AE}" pid="36" name="IVID232614E2">
    <vt:lpwstr/>
  </property>
  <property fmtid="{D5CDD505-2E9C-101B-9397-08002B2CF9AE}" pid="37" name="IVID125F16D9">
    <vt:lpwstr/>
  </property>
  <property fmtid="{D5CDD505-2E9C-101B-9397-08002B2CF9AE}" pid="38" name="IVID366D16D2">
    <vt:lpwstr/>
  </property>
  <property fmtid="{D5CDD505-2E9C-101B-9397-08002B2CF9AE}" pid="39" name="IVID275F18F1">
    <vt:lpwstr/>
  </property>
  <property fmtid="{D5CDD505-2E9C-101B-9397-08002B2CF9AE}" pid="40" name="IVID97717F8">
    <vt:lpwstr/>
  </property>
  <property fmtid="{D5CDD505-2E9C-101B-9397-08002B2CF9AE}" pid="41" name="IVID55718D1">
    <vt:lpwstr/>
  </property>
  <property fmtid="{D5CDD505-2E9C-101B-9397-08002B2CF9AE}" pid="42" name="IVID71A12CF">
    <vt:lpwstr/>
  </property>
  <property fmtid="{D5CDD505-2E9C-101B-9397-08002B2CF9AE}" pid="43" name="IVID1C751800">
    <vt:lpwstr/>
  </property>
  <property fmtid="{D5CDD505-2E9C-101B-9397-08002B2CF9AE}" pid="44" name="IVID1D3F17E2">
    <vt:lpwstr/>
  </property>
  <property fmtid="{D5CDD505-2E9C-101B-9397-08002B2CF9AE}" pid="45" name="IVID13451200">
    <vt:lpwstr/>
  </property>
  <property fmtid="{D5CDD505-2E9C-101B-9397-08002B2CF9AE}" pid="46" name="IVID475611CF">
    <vt:lpwstr/>
  </property>
  <property fmtid="{D5CDD505-2E9C-101B-9397-08002B2CF9AE}" pid="47" name="IVID302D13DA">
    <vt:lpwstr/>
  </property>
  <property fmtid="{D5CDD505-2E9C-101B-9397-08002B2CF9AE}" pid="48" name="IVIDD5915D9">
    <vt:lpwstr/>
  </property>
  <property fmtid="{D5CDD505-2E9C-101B-9397-08002B2CF9AE}" pid="49" name="IVID17F6384A">
    <vt:lpwstr/>
  </property>
  <property fmtid="{D5CDD505-2E9C-101B-9397-08002B2CF9AE}" pid="50" name="IVID3B5A10EA">
    <vt:lpwstr/>
  </property>
  <property fmtid="{D5CDD505-2E9C-101B-9397-08002B2CF9AE}" pid="51" name="IVID3D0F16E3">
    <vt:lpwstr/>
  </property>
  <property fmtid="{D5CDD505-2E9C-101B-9397-08002B2CF9AE}" pid="52" name="IVID30260FFC">
    <vt:lpwstr/>
  </property>
  <property fmtid="{D5CDD505-2E9C-101B-9397-08002B2CF9AE}" pid="53" name="IVID2F301BED">
    <vt:lpwstr/>
  </property>
  <property fmtid="{D5CDD505-2E9C-101B-9397-08002B2CF9AE}" pid="54" name="IVID2F1117F5">
    <vt:lpwstr/>
  </property>
  <property fmtid="{D5CDD505-2E9C-101B-9397-08002B2CF9AE}" pid="55" name="IVID121617DE">
    <vt:lpwstr/>
  </property>
  <property fmtid="{D5CDD505-2E9C-101B-9397-08002B2CF9AE}" pid="56" name="IVID13691AF2">
    <vt:lpwstr/>
  </property>
  <property fmtid="{D5CDD505-2E9C-101B-9397-08002B2CF9AE}" pid="57" name="IVID1A3B0AF0">
    <vt:lpwstr/>
  </property>
  <property fmtid="{D5CDD505-2E9C-101B-9397-08002B2CF9AE}" pid="58" name="IVID373F12DB">
    <vt:lpwstr/>
  </property>
  <property fmtid="{D5CDD505-2E9C-101B-9397-08002B2CF9AE}" pid="59" name="IVID102124BA">
    <vt:lpwstr/>
  </property>
  <property fmtid="{D5CDD505-2E9C-101B-9397-08002B2CF9AE}" pid="60" name="IVID3D1509D0">
    <vt:lpwstr/>
  </property>
  <property fmtid="{D5CDD505-2E9C-101B-9397-08002B2CF9AE}" pid="61" name="IVID35641901">
    <vt:lpwstr/>
  </property>
  <property fmtid="{D5CDD505-2E9C-101B-9397-08002B2CF9AE}" pid="62" name="IVID45E1ED9">
    <vt:lpwstr/>
  </property>
  <property fmtid="{D5CDD505-2E9C-101B-9397-08002B2CF9AE}" pid="63" name="IVID324113D1">
    <vt:lpwstr/>
  </property>
  <property fmtid="{D5CDD505-2E9C-101B-9397-08002B2CF9AE}" pid="64" name="IVID1A2D1903">
    <vt:lpwstr/>
  </property>
  <property fmtid="{D5CDD505-2E9C-101B-9397-08002B2CF9AE}" pid="65" name="IVID222F6E42">
    <vt:lpwstr/>
  </property>
  <property fmtid="{D5CDD505-2E9C-101B-9397-08002B2CF9AE}" pid="66" name="IVID137012E9">
    <vt:lpwstr/>
  </property>
  <property fmtid="{D5CDD505-2E9C-101B-9397-08002B2CF9AE}" pid="67" name="IVID3D4D17F3">
    <vt:lpwstr/>
  </property>
  <property fmtid="{D5CDD505-2E9C-101B-9397-08002B2CF9AE}" pid="68" name="IVID2F2214CF">
    <vt:lpwstr/>
  </property>
  <property fmtid="{D5CDD505-2E9C-101B-9397-08002B2CF9AE}" pid="69" name="IVID212812E2">
    <vt:lpwstr/>
  </property>
  <property fmtid="{D5CDD505-2E9C-101B-9397-08002B2CF9AE}" pid="70" name="IVID174513DF">
    <vt:lpwstr/>
  </property>
  <property fmtid="{D5CDD505-2E9C-101B-9397-08002B2CF9AE}" pid="71" name="IVID14481408">
    <vt:lpwstr/>
  </property>
  <property fmtid="{D5CDD505-2E9C-101B-9397-08002B2CF9AE}" pid="72" name="IVID2E670A05">
    <vt:lpwstr/>
  </property>
  <property fmtid="{D5CDD505-2E9C-101B-9397-08002B2CF9AE}" pid="73" name="IVID2A161305">
    <vt:lpwstr/>
  </property>
  <property fmtid="{D5CDD505-2E9C-101B-9397-08002B2CF9AE}" pid="74" name="IVIDF6113D9">
    <vt:lpwstr/>
  </property>
  <property fmtid="{D5CDD505-2E9C-101B-9397-08002B2CF9AE}" pid="75" name="IVID362E14DB">
    <vt:lpwstr/>
  </property>
  <property fmtid="{D5CDD505-2E9C-101B-9397-08002B2CF9AE}" pid="76" name="IVID1F6511DB">
    <vt:lpwstr/>
  </property>
  <property fmtid="{D5CDD505-2E9C-101B-9397-08002B2CF9AE}" pid="77" name="IVID3F1D10E8">
    <vt:lpwstr/>
  </property>
  <property fmtid="{D5CDD505-2E9C-101B-9397-08002B2CF9AE}" pid="78" name="IVID144313EE">
    <vt:lpwstr/>
  </property>
  <property fmtid="{D5CDD505-2E9C-101B-9397-08002B2CF9AE}" pid="79" name="IVID272C0FEF">
    <vt:lpwstr/>
  </property>
  <property fmtid="{D5CDD505-2E9C-101B-9397-08002B2CF9AE}" pid="80" name="IVID240A1504">
    <vt:lpwstr/>
  </property>
  <property fmtid="{D5CDD505-2E9C-101B-9397-08002B2CF9AE}" pid="81" name="IVID2E511106">
    <vt:lpwstr/>
  </property>
  <property fmtid="{D5CDD505-2E9C-101B-9397-08002B2CF9AE}" pid="82" name="IVID2A6D14EB">
    <vt:lpwstr/>
  </property>
  <property fmtid="{D5CDD505-2E9C-101B-9397-08002B2CF9AE}" pid="83" name="IVID386F14FA">
    <vt:lpwstr/>
  </property>
  <property fmtid="{D5CDD505-2E9C-101B-9397-08002B2CF9AE}" pid="84" name="IVIDA1B07F3">
    <vt:lpwstr/>
  </property>
  <property fmtid="{D5CDD505-2E9C-101B-9397-08002B2CF9AE}" pid="85" name="IVID2A6715D8">
    <vt:lpwstr/>
  </property>
  <property fmtid="{D5CDD505-2E9C-101B-9397-08002B2CF9AE}" pid="86" name="IVID222D19FF">
    <vt:lpwstr/>
  </property>
  <property fmtid="{D5CDD505-2E9C-101B-9397-08002B2CF9AE}" pid="87" name="IVID2D4D15EB">
    <vt:lpwstr/>
  </property>
  <property fmtid="{D5CDD505-2E9C-101B-9397-08002B2CF9AE}" pid="88" name="IVID1A3517F4">
    <vt:lpwstr/>
  </property>
  <property fmtid="{D5CDD505-2E9C-101B-9397-08002B2CF9AE}" pid="89" name="IVID2B0E1302">
    <vt:lpwstr/>
  </property>
  <property fmtid="{D5CDD505-2E9C-101B-9397-08002B2CF9AE}" pid="90" name="IVID332E19D7">
    <vt:lpwstr/>
  </property>
  <property fmtid="{D5CDD505-2E9C-101B-9397-08002B2CF9AE}" pid="91" name="IVID22261800">
    <vt:lpwstr/>
  </property>
  <property fmtid="{D5CDD505-2E9C-101B-9397-08002B2CF9AE}" pid="92" name="IVID325116DE">
    <vt:lpwstr/>
  </property>
  <property fmtid="{D5CDD505-2E9C-101B-9397-08002B2CF9AE}" pid="93" name="IVID81113D2">
    <vt:lpwstr/>
  </property>
  <property fmtid="{D5CDD505-2E9C-101B-9397-08002B2CF9AE}" pid="94" name="IVID1D231201">
    <vt:lpwstr/>
  </property>
  <property fmtid="{D5CDD505-2E9C-101B-9397-08002B2CF9AE}" pid="95" name="IVID366A14F0">
    <vt:lpwstr/>
  </property>
  <property fmtid="{D5CDD505-2E9C-101B-9397-08002B2CF9AE}" pid="96" name="IVID316311F9">
    <vt:lpwstr/>
  </property>
  <property fmtid="{D5CDD505-2E9C-101B-9397-08002B2CF9AE}" pid="97" name="IVID3B5816EC">
    <vt:lpwstr/>
  </property>
  <property fmtid="{D5CDD505-2E9C-101B-9397-08002B2CF9AE}" pid="98" name="IVID351414F8">
    <vt:lpwstr/>
  </property>
  <property fmtid="{D5CDD505-2E9C-101B-9397-08002B2CF9AE}" pid="99" name="IVID2F251AE7">
    <vt:lpwstr/>
  </property>
  <property fmtid="{D5CDD505-2E9C-101B-9397-08002B2CF9AE}" pid="100" name="IVID2A5E1D03">
    <vt:lpwstr/>
  </property>
  <property fmtid="{D5CDD505-2E9C-101B-9397-08002B2CF9AE}" pid="101" name="IVID266F16CF">
    <vt:lpwstr/>
  </property>
  <property fmtid="{D5CDD505-2E9C-101B-9397-08002B2CF9AE}" pid="102" name="IVID307414D1">
    <vt:lpwstr/>
  </property>
  <property fmtid="{D5CDD505-2E9C-101B-9397-08002B2CF9AE}" pid="103" name="IVID344B1400">
    <vt:lpwstr/>
  </property>
  <property fmtid="{D5CDD505-2E9C-101B-9397-08002B2CF9AE}" pid="104" name="IVID135B1DF5">
    <vt:lpwstr/>
  </property>
  <property fmtid="{D5CDD505-2E9C-101B-9397-08002B2CF9AE}" pid="105" name="IVID1A3716D3">
    <vt:lpwstr/>
  </property>
  <property fmtid="{D5CDD505-2E9C-101B-9397-08002B2CF9AE}" pid="106" name="IVIDD1916DB">
    <vt:lpwstr/>
  </property>
  <property fmtid="{D5CDD505-2E9C-101B-9397-08002B2CF9AE}" pid="107" name="IVID11431AF1">
    <vt:lpwstr/>
  </property>
  <property fmtid="{D5CDD505-2E9C-101B-9397-08002B2CF9AE}" pid="108" name="IVID1B2C19F3">
    <vt:lpwstr/>
  </property>
  <property fmtid="{D5CDD505-2E9C-101B-9397-08002B2CF9AE}" pid="109" name="IVIDD5E0FE6">
    <vt:lpwstr/>
  </property>
  <property fmtid="{D5CDD505-2E9C-101B-9397-08002B2CF9AE}" pid="110" name="IVID162D1605">
    <vt:lpwstr/>
  </property>
  <property fmtid="{D5CDD505-2E9C-101B-9397-08002B2CF9AE}" pid="111" name="IVID28741007">
    <vt:lpwstr/>
  </property>
  <property fmtid="{D5CDD505-2E9C-101B-9397-08002B2CF9AE}" pid="112" name="IVID2A3614FA">
    <vt:lpwstr/>
  </property>
  <property fmtid="{D5CDD505-2E9C-101B-9397-08002B2CF9AE}" pid="113" name="IVID15231CDF">
    <vt:lpwstr/>
  </property>
  <property fmtid="{D5CDD505-2E9C-101B-9397-08002B2CF9AE}" pid="114" name="IVID322814F3">
    <vt:lpwstr/>
  </property>
  <property fmtid="{D5CDD505-2E9C-101B-9397-08002B2CF9AE}" pid="115" name="IVID2F6C14EF">
    <vt:lpwstr/>
  </property>
  <property fmtid="{D5CDD505-2E9C-101B-9397-08002B2CF9AE}" pid="116" name="IVID252617FB">
    <vt:lpwstr/>
  </property>
  <property fmtid="{D5CDD505-2E9C-101B-9397-08002B2CF9AE}" pid="117" name="IVIDA0D1BD8">
    <vt:lpwstr/>
  </property>
  <property fmtid="{D5CDD505-2E9C-101B-9397-08002B2CF9AE}" pid="118" name="IVID3E4418F8">
    <vt:lpwstr/>
  </property>
  <property fmtid="{D5CDD505-2E9C-101B-9397-08002B2CF9AE}" pid="119" name="IVID18751B08">
    <vt:lpwstr/>
  </property>
  <property fmtid="{D5CDD505-2E9C-101B-9397-08002B2CF9AE}" pid="120" name="IVID242E11FA">
    <vt:lpwstr/>
  </property>
  <property fmtid="{D5CDD505-2E9C-101B-9397-08002B2CF9AE}" pid="121" name="IVID423815F9">
    <vt:lpwstr/>
  </property>
  <property fmtid="{D5CDD505-2E9C-101B-9397-08002B2CF9AE}" pid="122" name="IVID227B14E6">
    <vt:lpwstr/>
  </property>
  <property fmtid="{D5CDD505-2E9C-101B-9397-08002B2CF9AE}" pid="123" name="IVIDE5707F7">
    <vt:lpwstr/>
  </property>
  <property fmtid="{D5CDD505-2E9C-101B-9397-08002B2CF9AE}" pid="124" name="IVID1D5917F3">
    <vt:lpwstr/>
  </property>
  <property fmtid="{D5CDD505-2E9C-101B-9397-08002B2CF9AE}" pid="125" name="IVID3A4019D4">
    <vt:lpwstr/>
  </property>
  <property fmtid="{D5CDD505-2E9C-101B-9397-08002B2CF9AE}" pid="126" name="IVID3E3712DF">
    <vt:lpwstr/>
  </property>
  <property fmtid="{D5CDD505-2E9C-101B-9397-08002B2CF9AE}" pid="127" name="IVID2D4F12D9">
    <vt:lpwstr/>
  </property>
  <property fmtid="{D5CDD505-2E9C-101B-9397-08002B2CF9AE}" pid="128" name="IVID3B2F12F6">
    <vt:lpwstr/>
  </property>
  <property fmtid="{D5CDD505-2E9C-101B-9397-08002B2CF9AE}" pid="129" name="IVID3C1D12E1">
    <vt:lpwstr/>
  </property>
  <property fmtid="{D5CDD505-2E9C-101B-9397-08002B2CF9AE}" pid="130" name="IVID1C1617FC">
    <vt:lpwstr/>
  </property>
  <property fmtid="{D5CDD505-2E9C-101B-9397-08002B2CF9AE}" pid="131" name="IVID77911F9">
    <vt:lpwstr/>
  </property>
  <property fmtid="{D5CDD505-2E9C-101B-9397-08002B2CF9AE}" pid="132" name="IVID1D1A15F9">
    <vt:lpwstr/>
  </property>
  <property fmtid="{D5CDD505-2E9C-101B-9397-08002B2CF9AE}" pid="133" name="IVID225416DB">
    <vt:lpwstr/>
  </property>
  <property fmtid="{D5CDD505-2E9C-101B-9397-08002B2CF9AE}" pid="134" name="IVID214212D8">
    <vt:lpwstr/>
  </property>
  <property fmtid="{D5CDD505-2E9C-101B-9397-08002B2CF9AE}" pid="135" name="IVID245412E9">
    <vt:lpwstr/>
  </property>
</Properties>
</file>